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idor\Documentos\Setor Administrativo\Setor de Compras\2025\Pregão 2025\Segurança - Vigilante Desarmado\"/>
    </mc:Choice>
  </mc:AlternateContent>
  <bookViews>
    <workbookView xWindow="0" yWindow="0" windowWidth="28800" windowHeight="12180" activeTab="4"/>
  </bookViews>
  <sheets>
    <sheet name="Proposta Comercial" sheetId="1" r:id="rId1"/>
    <sheet name="VIGILANTE DESARMADO 44H" sheetId="2" r:id="rId2"/>
    <sheet name="VIGILANTE DESARMADO 15H" sheetId="3" r:id="rId3"/>
    <sheet name="Salários e Benefícios" sheetId="4" r:id="rId4"/>
    <sheet name="Memória de Cálculo - Uniformes" sheetId="5" r:id="rId5"/>
  </sheets>
  <calcPr calcId="162913"/>
  <extLst>
    <ext uri="GoogleSheetsCustomDataVersion2">
      <go:sheetsCustomData xmlns:go="http://customooxmlschemas.google.com/" r:id="rId9" roundtripDataChecksum="ECwGmyMLAvzFVPLHcinq7x/P6A3wPGE288/Axql3/5Y="/>
    </ext>
  </extLst>
</workbook>
</file>

<file path=xl/calcChain.xml><?xml version="1.0" encoding="utf-8"?>
<calcChain xmlns="http://schemas.openxmlformats.org/spreadsheetml/2006/main">
  <c r="E24" i="5" l="1"/>
  <c r="E25" i="5" s="1"/>
  <c r="E26" i="5" s="1"/>
  <c r="E17" i="5"/>
  <c r="D17" i="5"/>
  <c r="E11" i="5"/>
  <c r="E10" i="5"/>
  <c r="E9" i="5"/>
  <c r="E8" i="5"/>
  <c r="E7" i="5"/>
  <c r="E6" i="5"/>
  <c r="E5" i="5"/>
  <c r="E4" i="5"/>
  <c r="E12" i="5" s="1"/>
  <c r="E13" i="5" s="1"/>
  <c r="K6" i="4"/>
  <c r="K5" i="4"/>
  <c r="E5" i="4"/>
  <c r="E7" i="4" s="1"/>
  <c r="C64" i="3"/>
  <c r="D46" i="3"/>
  <c r="C35" i="3"/>
  <c r="C36" i="3" s="1"/>
  <c r="C31" i="3"/>
  <c r="C30" i="3"/>
  <c r="C29" i="3"/>
  <c r="C28" i="3"/>
  <c r="C33" i="3" s="1"/>
  <c r="C24" i="3"/>
  <c r="C4" i="3"/>
  <c r="D10" i="3" s="1"/>
  <c r="C64" i="2"/>
  <c r="D46" i="2"/>
  <c r="D45" i="2"/>
  <c r="C35" i="2"/>
  <c r="D35" i="2" s="1"/>
  <c r="C33" i="2"/>
  <c r="D33" i="2" s="1"/>
  <c r="C31" i="2"/>
  <c r="C30" i="2"/>
  <c r="D30" i="2" s="1"/>
  <c r="C29" i="2"/>
  <c r="D29" i="2" s="1"/>
  <c r="C28" i="2"/>
  <c r="C24" i="2"/>
  <c r="D11" i="2"/>
  <c r="D13" i="2" s="1"/>
  <c r="F19" i="1"/>
  <c r="D19" i="1"/>
  <c r="F18" i="1"/>
  <c r="G18" i="1" s="1"/>
  <c r="G19" i="1" s="1"/>
  <c r="D9" i="1"/>
  <c r="D45" i="3" l="1"/>
  <c r="C40" i="3"/>
  <c r="C43" i="3"/>
  <c r="D53" i="3"/>
  <c r="E18" i="5"/>
  <c r="E19" i="5" s="1"/>
  <c r="D53" i="2"/>
  <c r="D26" i="2"/>
  <c r="D18" i="2"/>
  <c r="D16" i="2"/>
  <c r="D28" i="2"/>
  <c r="D17" i="2"/>
  <c r="D23" i="2"/>
  <c r="D19" i="2"/>
  <c r="D21" i="2"/>
  <c r="D27" i="2"/>
  <c r="D22" i="2"/>
  <c r="D32" i="2"/>
  <c r="D20" i="2"/>
  <c r="D37" i="2"/>
  <c r="D31" i="2"/>
  <c r="C38" i="3"/>
  <c r="D51" i="2"/>
  <c r="D51" i="3"/>
  <c r="C38" i="2"/>
  <c r="C40" i="2"/>
  <c r="D40" i="2" s="1"/>
  <c r="D11" i="3"/>
  <c r="D13" i="3" s="1"/>
  <c r="D24" i="2"/>
  <c r="C36" i="2"/>
  <c r="D36" i="2" s="1"/>
  <c r="D30" i="3" l="1"/>
  <c r="D24" i="3"/>
  <c r="D17" i="3"/>
  <c r="D16" i="3"/>
  <c r="D23" i="3"/>
  <c r="D32" i="3"/>
  <c r="D29" i="3"/>
  <c r="D22" i="3"/>
  <c r="D21" i="3"/>
  <c r="D20" i="3"/>
  <c r="D37" i="3"/>
  <c r="D27" i="3"/>
  <c r="D19" i="3"/>
  <c r="D26" i="3"/>
  <c r="D18" i="3"/>
  <c r="D31" i="3"/>
  <c r="D28" i="3"/>
  <c r="D35" i="3"/>
  <c r="D33" i="3"/>
  <c r="D36" i="3"/>
  <c r="C42" i="2"/>
  <c r="D42" i="2" s="1"/>
  <c r="D38" i="2"/>
  <c r="C42" i="3"/>
  <c r="D42" i="3" s="1"/>
  <c r="D38" i="3"/>
  <c r="D52" i="3"/>
  <c r="D52" i="2"/>
  <c r="D54" i="2" s="1"/>
  <c r="D40" i="3"/>
  <c r="D54" i="3"/>
  <c r="D43" i="3"/>
  <c r="D55" i="3" s="1"/>
  <c r="D57" i="3" l="1"/>
  <c r="D56" i="3"/>
  <c r="C43" i="2"/>
  <c r="D43" i="2" s="1"/>
  <c r="D55" i="2" s="1"/>
  <c r="D56" i="2" l="1"/>
  <c r="D57" i="2" s="1"/>
  <c r="D58" i="3"/>
  <c r="D59" i="3" s="1"/>
  <c r="D65" i="3" s="1"/>
  <c r="D63" i="3" l="1"/>
  <c r="E8" i="1"/>
  <c r="F8" i="1" s="1"/>
  <c r="G8" i="1" s="1"/>
  <c r="D62" i="3"/>
  <c r="D61" i="3"/>
  <c r="D64" i="3"/>
  <c r="D58" i="2"/>
  <c r="D59" i="2" s="1"/>
  <c r="D65" i="2" s="1"/>
  <c r="D62" i="2" l="1"/>
  <c r="E7" i="1"/>
  <c r="F7" i="1" s="1"/>
  <c r="D63" i="2"/>
  <c r="D61" i="2"/>
  <c r="D64" i="2"/>
  <c r="G7" i="1" l="1"/>
  <c r="G9" i="1" s="1"/>
  <c r="F9" i="1"/>
</calcChain>
</file>

<file path=xl/sharedStrings.xml><?xml version="1.0" encoding="utf-8"?>
<sst xmlns="http://schemas.openxmlformats.org/spreadsheetml/2006/main" count="217" uniqueCount="132">
  <si>
    <t>QUADRO RESUMO - PROPOSTA COMERCIAL</t>
  </si>
  <si>
    <t>GRUPO 1</t>
  </si>
  <si>
    <t>Item</t>
  </si>
  <si>
    <t>FUNÇÃO</t>
  </si>
  <si>
    <t>Quantidade Total de Profissionais</t>
  </si>
  <si>
    <t>Valor proposto por Profissional</t>
  </si>
  <si>
    <t>Valor Mensal dos Serviços</t>
  </si>
  <si>
    <t>Valor Anual dos Serviços</t>
  </si>
  <si>
    <t>A</t>
  </si>
  <si>
    <t>B</t>
  </si>
  <si>
    <t>C = A X B</t>
  </si>
  <si>
    <t>D = C x 12 meses</t>
  </si>
  <si>
    <t>VIGILANTE DESARMADO - 44H</t>
  </si>
  <si>
    <t>VIGILANTE DESARMADO - 15H</t>
  </si>
  <si>
    <t>VALOR TOTAL DOS SERVIÇOS</t>
  </si>
  <si>
    <t>-</t>
  </si>
  <si>
    <t>GRUPO 2 - CUSTO FIXO NÃO DISPUTAVEL</t>
  </si>
  <si>
    <t>DESCRIÇÃO</t>
  </si>
  <si>
    <t>Quantidade</t>
  </si>
  <si>
    <t xml:space="preserve">Valor proposto </t>
  </si>
  <si>
    <t xml:space="preserve">Valor Mensal </t>
  </si>
  <si>
    <t xml:space="preserve">Valor Anual </t>
  </si>
  <si>
    <t>Vale Alimentação - Lei nº 5.330, de 17/07/2025</t>
  </si>
  <si>
    <t>PLANILHA DE CUSTOS E FORMAÇÃO DE PREÇOS</t>
  </si>
  <si>
    <t>SALARIO BASE</t>
  </si>
  <si>
    <t>HORAS</t>
  </si>
  <si>
    <t xml:space="preserve">Nº do PROCESSO: </t>
  </si>
  <si>
    <t xml:space="preserve">LICITAÇÃO: PREGÃO ELETRÔNICO N°. </t>
  </si>
  <si>
    <r>
      <rPr>
        <sz val="11"/>
        <color theme="1"/>
        <rFont val="Calibri"/>
      </rPr>
      <t xml:space="preserve">TIPO DE SERVIÇO: </t>
    </r>
    <r>
      <rPr>
        <b/>
        <sz val="11"/>
        <color rgb="FF000000"/>
        <rFont val="Calibri"/>
      </rPr>
      <t>VIGILÂNCIA DESARMADA</t>
    </r>
  </si>
  <si>
    <t>JORNADA HORÁRIA: 44 horas semanais | 15 horas semanais</t>
  </si>
  <si>
    <t>CATEGORIA IDENTIFICAÇÃO NA CCT: Vigilante</t>
  </si>
  <si>
    <t>Descrição</t>
  </si>
  <si>
    <t>Alíquota Quantitativo       ( % )</t>
  </si>
  <si>
    <t>Total Mensal         ( R$ )</t>
  </si>
  <si>
    <t>I - MÃO - DE - OBRA</t>
  </si>
  <si>
    <t>Salário Base</t>
  </si>
  <si>
    <t>Adicional de periculosidade</t>
  </si>
  <si>
    <t>Outros</t>
  </si>
  <si>
    <t>REMUNERAÇÃO</t>
  </si>
  <si>
    <t>II - ENCARGOS SOCIAIS E TRABALHISTAS (Incidentes sobre o item I - Total da mão de obra)</t>
  </si>
  <si>
    <t>GRUPO "A"</t>
  </si>
  <si>
    <t>FGTS</t>
  </si>
  <si>
    <t>INCRA</t>
  </si>
  <si>
    <t>INSS</t>
  </si>
  <si>
    <t>Riscos ambientais do trabalho - RAT</t>
  </si>
  <si>
    <t>Salário educação</t>
  </si>
  <si>
    <t>SEBRAE</t>
  </si>
  <si>
    <t>SENAC/SENAI</t>
  </si>
  <si>
    <t>SESC/SESI</t>
  </si>
  <si>
    <t>TOTAL DO GRUPO "A"</t>
  </si>
  <si>
    <t>GRUPO "B"</t>
  </si>
  <si>
    <t>Férias + 1/3 constitucional</t>
  </si>
  <si>
    <t>Auxílio doença</t>
  </si>
  <si>
    <t>Licença paternidade/maternidade</t>
  </si>
  <si>
    <t>Faltas legais</t>
  </si>
  <si>
    <t>Acidente de trabalho</t>
  </si>
  <si>
    <t>Aviso prévio trabalhado</t>
  </si>
  <si>
    <t>13º salário</t>
  </si>
  <si>
    <t>TOTAL DO GRUPO "B"</t>
  </si>
  <si>
    <t>GRUPO "C"</t>
  </si>
  <si>
    <t>Aviso prévio indenizado</t>
  </si>
  <si>
    <t>Indenização adicional</t>
  </si>
  <si>
    <t>Indenização (Rescisão sem justa causa)</t>
  </si>
  <si>
    <t>TOTAL DO GRUPO C</t>
  </si>
  <si>
    <t>GRUPO "D"</t>
  </si>
  <si>
    <t xml:space="preserve">Incidência dos encargos do grupo "A" sobre os encargos do grupo "B" </t>
  </si>
  <si>
    <t>GRUPO "E"</t>
  </si>
  <si>
    <t>Incidência do encargo FGTS do grupo "A" exclusivamente sobre o item aviso prévio indenizado do grupo "C"</t>
  </si>
  <si>
    <t>TOTAL DOS ENCARGOS SOCIAIS E TRABALHISTAS (A+B+C+D+E)</t>
  </si>
  <si>
    <t>III - INSUMOS</t>
  </si>
  <si>
    <t>Vales-transporte</t>
  </si>
  <si>
    <t>Vales Alimentação</t>
  </si>
  <si>
    <t>Cartão Cesta Básica</t>
  </si>
  <si>
    <t>Assistência Médica</t>
  </si>
  <si>
    <t>Plano Odontológico</t>
  </si>
  <si>
    <t>Seguro de Vida</t>
  </si>
  <si>
    <t>Crachá</t>
  </si>
  <si>
    <t>Equipamentos</t>
  </si>
  <si>
    <t>Uniforme</t>
  </si>
  <si>
    <t>TOTAL DOS INSUMOS</t>
  </si>
  <si>
    <t>IV - TOTAL DA MÃO DE OBRA+ENCARGOS SOCIAIS+INSUMOS (I+II+III)</t>
  </si>
  <si>
    <t>V - DESPESAS ADMINISTRATIVAS E OPERACIONAIS (Incidente sobre o item IV)</t>
  </si>
  <si>
    <t>VII - LUCRO (Incidente sobre o item VI)</t>
  </si>
  <si>
    <t>VIII - TOTAL DA MÃO-DE-OBRA+ENCARGOS SOCIAIS+INSUMOS+DESPESAS ADMINISTRATIVAS E OPERACIONAIS+LUCRO - (VI + VII )</t>
  </si>
  <si>
    <t>IX - ENCARGOS TRIBUTÁRIOS - Incidentes sobre a Nota fiscal Fatura</t>
  </si>
  <si>
    <t>ISSQN</t>
  </si>
  <si>
    <t>COFINS</t>
  </si>
  <si>
    <t>PIS</t>
  </si>
  <si>
    <t>TOTAL DOS ENCARGOS TRIBUTÁRIOS</t>
  </si>
  <si>
    <t>X - TOTAL GLOBAL MENSAL UNITÁRIO</t>
  </si>
  <si>
    <t>LICITAÇÃO: PREGÃO ELETRÔNICO N°.</t>
  </si>
  <si>
    <t>TIPO DE SERVIÇO: VIGILÂNCIA DESARMADA</t>
  </si>
  <si>
    <t>JORNADA HORÁRIA: 15 horas semanais</t>
  </si>
  <si>
    <t>CATEGORIA IDENTIFICAÇÃO NA CCT: Demais Funções</t>
  </si>
  <si>
    <t>VI - TOTAL DA MÃO DE OBRA+ENCARGOS SOCIAIS+INSUMOS+DESPESAS ADMINISTRATIVAS E OPERACIONAIS - (IV+V)</t>
  </si>
  <si>
    <t>QUADRO DE SALÁRIOS E BENEFÍCIOS</t>
  </si>
  <si>
    <t>CATEGORIA PROFISSIONAL</t>
  </si>
  <si>
    <t>JORNADA</t>
  </si>
  <si>
    <t>CBO</t>
  </si>
  <si>
    <t>QUANTIDADE</t>
  </si>
  <si>
    <t>CONVENÇÃO COLETIVA REFERENCIAL</t>
  </si>
  <si>
    <t>CONVENÇÃO COLETIVA</t>
  </si>
  <si>
    <t>SALÁRIO NORMATIVO</t>
  </si>
  <si>
    <t>CARGA HORÁRIA SEMANAL</t>
  </si>
  <si>
    <t>SALÁRIO PROPORCIONAL</t>
  </si>
  <si>
    <t>VALE TRANSPORTE</t>
  </si>
  <si>
    <t>VALE ALIMENTAÇÃO</t>
  </si>
  <si>
    <t>VIGILANTE DESARMADO</t>
  </si>
  <si>
    <t>44h semanais</t>
  </si>
  <si>
    <t>REGISTRO MTE MG000079/2025</t>
  </si>
  <si>
    <t>MG002209/2019</t>
  </si>
  <si>
    <t>44 Horas</t>
  </si>
  <si>
    <t>15h semanais</t>
  </si>
  <si>
    <t>15 Horas</t>
  </si>
  <si>
    <t>UNIFORMES</t>
  </si>
  <si>
    <t>Quantidade Anual</t>
  </si>
  <si>
    <t>Custo Unitário</t>
  </si>
  <si>
    <t>Valor total</t>
  </si>
  <si>
    <t>Calças Rip Stop Tática, com bolsos laterais nas pernas e traseiros</t>
  </si>
  <si>
    <t>Camisa de manga curta, com bolso e silk da empresa, preferencialmente em oxford 150gm²</t>
  </si>
  <si>
    <t>Camisa de manga longa, com bolso e silk da empresa, preferencialmente em oxford 150gm²</t>
  </si>
  <si>
    <t>Jaqueta de frio ou japona com silk da empresa</t>
  </si>
  <si>
    <t>Coturnos, com Certificado de Aprovação (CA) Inmetro.</t>
  </si>
  <si>
    <t>Meias pretas algodão</t>
  </si>
  <si>
    <t>Quepe com emblema da empresa</t>
  </si>
  <si>
    <t>Porta cassetete</t>
  </si>
  <si>
    <t>VALOR ANUAL</t>
  </si>
  <si>
    <t>VALOR MENSAL MÉDIO (Valor Anual ÷ 12 Meses)</t>
  </si>
  <si>
    <t>EQUIPAMENTOS</t>
  </si>
  <si>
    <t>Cassetete de borracha</t>
  </si>
  <si>
    <t>CRACHÁ</t>
  </si>
  <si>
    <t>Crachá cartão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</si>
</sst>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-;\-* #,##0.00_-;_-* &quot;-&quot;??_-;_-@"/>
  </numFmts>
  <fonts count="13">
    <font>
      <sz val="11"/>
      <color theme="1"/>
      <name val="Calibri"/>
      <scheme val="minor"/>
    </font>
    <font>
      <sz val="9"/>
      <color theme="1"/>
      <name val="Calibri"/>
    </font>
    <font>
      <b/>
      <u/>
      <sz val="9"/>
      <color theme="1"/>
      <name val="Calibri"/>
    </font>
    <font>
      <b/>
      <sz val="18"/>
      <color theme="1"/>
      <name val="Calibri"/>
    </font>
    <font>
      <sz val="11"/>
      <name val="Calibri"/>
    </font>
    <font>
      <b/>
      <sz val="12"/>
      <color theme="1"/>
      <name val="Calibri"/>
    </font>
    <font>
      <sz val="12"/>
      <color theme="1"/>
      <name val="Calibri"/>
    </font>
    <font>
      <b/>
      <sz val="9"/>
      <color theme="1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4"/>
      <color theme="1"/>
      <name val="Calibri"/>
    </font>
    <font>
      <b/>
      <u/>
      <sz val="12"/>
      <color theme="1"/>
      <name val="Calibri"/>
    </font>
    <font>
      <b/>
      <sz val="11"/>
      <color rgb="FF00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92CDDC"/>
        <bgColor rgb="FF92CDD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FFFF00"/>
        <bgColor rgb="FFFFFF00"/>
      </patternFill>
    </fill>
    <fill>
      <patternFill patternType="solid">
        <fgColor rgb="FFE36C09"/>
        <bgColor rgb="FFE36C09"/>
      </patternFill>
    </fill>
    <fill>
      <patternFill patternType="solid">
        <fgColor rgb="FF8DB3E2"/>
        <bgColor rgb="FF8DB3E2"/>
      </patternFill>
    </fill>
    <fill>
      <patternFill patternType="solid">
        <fgColor rgb="FF99CCFF"/>
        <bgColor rgb="FF99CCFF"/>
      </patternFill>
    </fill>
    <fill>
      <patternFill patternType="solid">
        <fgColor rgb="FFFFCC00"/>
        <bgColor rgb="FFFFCC00"/>
      </patternFill>
    </fill>
  </fills>
  <borders count="4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 applyFont="1" applyAlignment="1"/>
    <xf numFmtId="0" fontId="1" fillId="0" borderId="0" xfId="0" applyFont="1"/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3" fontId="6" fillId="0" borderId="14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3" fontId="6" fillId="0" borderId="12" xfId="0" applyNumberFormat="1" applyFont="1" applyBorder="1" applyAlignment="1">
      <alignment horizontal="center" vertical="center" wrapText="1"/>
    </xf>
    <xf numFmtId="4" fontId="6" fillId="0" borderId="12" xfId="0" applyNumberFormat="1" applyFont="1" applyBorder="1" applyAlignment="1">
      <alignment horizontal="center" vertical="center" wrapText="1"/>
    </xf>
    <xf numFmtId="4" fontId="6" fillId="0" borderId="13" xfId="0" applyNumberFormat="1" applyFont="1" applyBorder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/>
    </xf>
    <xf numFmtId="3" fontId="5" fillId="3" borderId="17" xfId="0" applyNumberFormat="1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4" fontId="5" fillId="3" borderId="17" xfId="0" applyNumberFormat="1" applyFont="1" applyFill="1" applyBorder="1" applyAlignment="1">
      <alignment horizontal="center" vertical="center"/>
    </xf>
    <xf numFmtId="4" fontId="5" fillId="3" borderId="18" xfId="0" applyNumberFormat="1" applyFont="1" applyFill="1" applyBorder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10" fontId="1" fillId="0" borderId="0" xfId="0" applyNumberFormat="1" applyFont="1"/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/>
    </xf>
    <xf numFmtId="4" fontId="8" fillId="0" borderId="19" xfId="0" applyNumberFormat="1" applyFont="1" applyBorder="1" applyAlignment="1">
      <alignment horizontal="center" vertical="center"/>
    </xf>
    <xf numFmtId="3" fontId="8" fillId="0" borderId="19" xfId="0" applyNumberFormat="1" applyFont="1" applyBorder="1" applyAlignment="1">
      <alignment horizontal="center" vertical="center"/>
    </xf>
    <xf numFmtId="0" fontId="8" fillId="0" borderId="0" xfId="0" applyFont="1"/>
    <xf numFmtId="0" fontId="8" fillId="4" borderId="20" xfId="0" applyFont="1" applyFill="1" applyBorder="1" applyAlignment="1">
      <alignment vertical="center"/>
    </xf>
    <xf numFmtId="4" fontId="8" fillId="0" borderId="19" xfId="0" applyNumberFormat="1" applyFont="1" applyBorder="1" applyAlignment="1">
      <alignment vertical="center"/>
    </xf>
    <xf numFmtId="3" fontId="8" fillId="0" borderId="19" xfId="0" applyNumberFormat="1" applyFont="1" applyBorder="1" applyAlignment="1">
      <alignment vertical="center"/>
    </xf>
    <xf numFmtId="4" fontId="8" fillId="0" borderId="19" xfId="0" applyNumberFormat="1" applyFont="1" applyBorder="1" applyAlignment="1">
      <alignment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4" fontId="8" fillId="0" borderId="13" xfId="0" applyNumberFormat="1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3" fontId="8" fillId="0" borderId="12" xfId="0" applyNumberFormat="1" applyFont="1" applyBorder="1" applyAlignment="1">
      <alignment horizontal="center" vertical="center"/>
    </xf>
    <xf numFmtId="4" fontId="8" fillId="0" borderId="13" xfId="0" applyNumberFormat="1" applyFont="1" applyBorder="1" applyAlignment="1">
      <alignment vertical="center"/>
    </xf>
    <xf numFmtId="9" fontId="8" fillId="0" borderId="12" xfId="0" applyNumberFormat="1" applyFont="1" applyBorder="1" applyAlignment="1">
      <alignment horizontal="center" vertical="center"/>
    </xf>
    <xf numFmtId="4" fontId="9" fillId="0" borderId="13" xfId="0" applyNumberFormat="1" applyFont="1" applyBorder="1" applyAlignment="1">
      <alignment vertical="center"/>
    </xf>
    <xf numFmtId="2" fontId="8" fillId="0" borderId="0" xfId="0" applyNumberFormat="1" applyFont="1" applyAlignment="1">
      <alignment vertical="center"/>
    </xf>
    <xf numFmtId="10" fontId="8" fillId="0" borderId="12" xfId="0" applyNumberFormat="1" applyFont="1" applyBorder="1" applyAlignment="1">
      <alignment vertical="center"/>
    </xf>
    <xf numFmtId="4" fontId="8" fillId="0" borderId="13" xfId="0" applyNumberFormat="1" applyFont="1" applyBorder="1" applyAlignment="1">
      <alignment horizontal="right" vertical="center"/>
    </xf>
    <xf numFmtId="0" fontId="8" fillId="5" borderId="14" xfId="0" applyFont="1" applyFill="1" applyBorder="1" applyAlignment="1">
      <alignment vertical="center"/>
    </xf>
    <xf numFmtId="10" fontId="8" fillId="5" borderId="12" xfId="0" applyNumberFormat="1" applyFont="1" applyFill="1" applyBorder="1" applyAlignment="1">
      <alignment vertical="center"/>
    </xf>
    <xf numFmtId="4" fontId="8" fillId="5" borderId="13" xfId="0" applyNumberFormat="1" applyFont="1" applyFill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10" fontId="9" fillId="0" borderId="12" xfId="0" applyNumberFormat="1" applyFont="1" applyBorder="1" applyAlignment="1">
      <alignment vertical="center"/>
    </xf>
    <xf numFmtId="4" fontId="9" fillId="0" borderId="13" xfId="0" applyNumberFormat="1" applyFont="1" applyBorder="1" applyAlignment="1">
      <alignment horizontal="right" vertical="center"/>
    </xf>
    <xf numFmtId="0" fontId="8" fillId="0" borderId="14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 wrapText="1"/>
    </xf>
    <xf numFmtId="0" fontId="9" fillId="0" borderId="14" xfId="0" applyFont="1" applyBorder="1" applyAlignment="1">
      <alignment vertical="center" wrapText="1"/>
    </xf>
    <xf numFmtId="10" fontId="9" fillId="0" borderId="12" xfId="0" applyNumberFormat="1" applyFont="1" applyBorder="1" applyAlignment="1">
      <alignment horizontal="right" vertical="center"/>
    </xf>
    <xf numFmtId="164" fontId="8" fillId="0" borderId="13" xfId="0" applyNumberFormat="1" applyFont="1" applyBorder="1" applyAlignment="1">
      <alignment vertical="center"/>
    </xf>
    <xf numFmtId="4" fontId="8" fillId="0" borderId="13" xfId="0" applyNumberFormat="1" applyFont="1" applyBorder="1" applyAlignment="1">
      <alignment horizontal="right" vertical="center"/>
    </xf>
    <xf numFmtId="0" fontId="9" fillId="5" borderId="14" xfId="0" applyFont="1" applyFill="1" applyBorder="1" applyAlignment="1">
      <alignment horizontal="left" vertical="center" wrapText="1"/>
    </xf>
    <xf numFmtId="10" fontId="9" fillId="5" borderId="12" xfId="0" applyNumberFormat="1" applyFont="1" applyFill="1" applyBorder="1" applyAlignment="1">
      <alignment horizontal="right" vertical="center"/>
    </xf>
    <xf numFmtId="4" fontId="9" fillId="5" borderId="13" xfId="0" applyNumberFormat="1" applyFont="1" applyFill="1" applyBorder="1" applyAlignment="1">
      <alignment horizontal="right" vertical="center"/>
    </xf>
    <xf numFmtId="0" fontId="9" fillId="5" borderId="14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4" fontId="9" fillId="6" borderId="18" xfId="0" applyNumberFormat="1" applyFont="1" applyFill="1" applyBorder="1" applyAlignment="1">
      <alignment vertical="center"/>
    </xf>
    <xf numFmtId="0" fontId="8" fillId="4" borderId="20" xfId="0" applyFont="1" applyFill="1" applyBorder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7" fillId="8" borderId="28" xfId="0" applyFont="1" applyFill="1" applyBorder="1" applyAlignment="1">
      <alignment horizontal="center" vertical="center" wrapText="1"/>
    </xf>
    <xf numFmtId="0" fontId="7" fillId="8" borderId="29" xfId="0" applyFont="1" applyFill="1" applyBorder="1" applyAlignment="1">
      <alignment horizontal="center" vertical="center" wrapText="1"/>
    </xf>
    <xf numFmtId="0" fontId="7" fillId="8" borderId="32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3" fontId="1" fillId="0" borderId="34" xfId="0" applyNumberFormat="1" applyFont="1" applyBorder="1" applyAlignment="1">
      <alignment horizontal="center" vertical="center" wrapText="1"/>
    </xf>
    <xf numFmtId="4" fontId="1" fillId="0" borderId="34" xfId="0" applyNumberFormat="1" applyFont="1" applyBorder="1" applyAlignment="1">
      <alignment horizontal="center" vertical="center" wrapText="1"/>
    </xf>
    <xf numFmtId="4" fontId="1" fillId="0" borderId="34" xfId="0" applyNumberFormat="1" applyFont="1" applyBorder="1" applyAlignment="1">
      <alignment horizontal="center" vertical="center" wrapText="1"/>
    </xf>
    <xf numFmtId="4" fontId="1" fillId="0" borderId="38" xfId="0" applyNumberFormat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3" fontId="1" fillId="0" borderId="40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4" xfId="0" applyNumberFormat="1" applyFont="1" applyBorder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4" fontId="6" fillId="0" borderId="25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4" fontId="5" fillId="0" borderId="18" xfId="0" applyNumberFormat="1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0" borderId="9" xfId="0" applyFont="1" applyBorder="1"/>
    <xf numFmtId="0" fontId="5" fillId="3" borderId="6" xfId="0" applyFont="1" applyFill="1" applyBorder="1" applyAlignment="1">
      <alignment horizontal="center" vertical="center" wrapText="1"/>
    </xf>
    <xf numFmtId="0" fontId="4" fillId="0" borderId="10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5" fillId="0" borderId="0" xfId="0" applyFont="1" applyAlignment="1">
      <alignment horizontal="center"/>
    </xf>
    <xf numFmtId="0" fontId="5" fillId="3" borderId="4" xfId="0" applyFont="1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11" xfId="0" applyFont="1" applyBorder="1"/>
    <xf numFmtId="0" fontId="4" fillId="0" borderId="8" xfId="0" applyFont="1" applyBorder="1"/>
    <xf numFmtId="0" fontId="5" fillId="3" borderId="15" xfId="0" applyFont="1" applyFill="1" applyBorder="1" applyAlignment="1">
      <alignment horizontal="center" vertical="center"/>
    </xf>
    <xf numFmtId="0" fontId="4" fillId="0" borderId="16" xfId="0" applyFont="1" applyBorder="1"/>
    <xf numFmtId="0" fontId="7" fillId="0" borderId="0" xfId="0" applyFont="1" applyAlignment="1">
      <alignment horizontal="left" vertical="center"/>
    </xf>
    <xf numFmtId="0" fontId="9" fillId="0" borderId="24" xfId="0" applyFont="1" applyBorder="1" applyAlignment="1">
      <alignment vertical="center"/>
    </xf>
    <xf numFmtId="0" fontId="4" fillId="0" borderId="25" xfId="0" applyFont="1" applyBorder="1"/>
    <xf numFmtId="0" fontId="9" fillId="0" borderId="24" xfId="0" applyFont="1" applyBorder="1" applyAlignment="1">
      <alignment horizontal="right" vertical="center"/>
    </xf>
    <xf numFmtId="0" fontId="9" fillId="0" borderId="24" xfId="0" applyFont="1" applyBorder="1" applyAlignment="1">
      <alignment vertical="center" wrapText="1"/>
    </xf>
    <xf numFmtId="0" fontId="4" fillId="0" borderId="26" xfId="0" applyFont="1" applyBorder="1"/>
    <xf numFmtId="0" fontId="4" fillId="0" borderId="27" xfId="0" applyFont="1" applyBorder="1"/>
    <xf numFmtId="0" fontId="9" fillId="2" borderId="24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left" vertical="center" wrapText="1"/>
    </xf>
    <xf numFmtId="0" fontId="9" fillId="6" borderId="15" xfId="0" applyFont="1" applyFill="1" applyBorder="1" applyAlignment="1">
      <alignment vertical="center"/>
    </xf>
    <xf numFmtId="0" fontId="8" fillId="0" borderId="24" xfId="0" applyFont="1" applyBorder="1" applyAlignment="1">
      <alignment vertical="center" wrapText="1"/>
    </xf>
    <xf numFmtId="0" fontId="1" fillId="0" borderId="0" xfId="0" applyFont="1" applyAlignment="1">
      <alignment horizontal="center" wrapText="1"/>
    </xf>
    <xf numFmtId="0" fontId="10" fillId="7" borderId="1" xfId="0" applyFont="1" applyFill="1" applyBorder="1" applyAlignment="1">
      <alignment horizontal="center" vertical="center" wrapText="1"/>
    </xf>
    <xf numFmtId="0" fontId="7" fillId="8" borderId="30" xfId="0" applyFont="1" applyFill="1" applyBorder="1" applyAlignment="1">
      <alignment horizontal="center" vertical="center" wrapText="1"/>
    </xf>
    <xf numFmtId="0" fontId="4" fillId="0" borderId="31" xfId="0" applyFont="1" applyBorder="1"/>
    <xf numFmtId="3" fontId="1" fillId="0" borderId="35" xfId="0" applyNumberFormat="1" applyFont="1" applyBorder="1" applyAlignment="1">
      <alignment horizontal="center" vertical="center" wrapText="1"/>
    </xf>
    <xf numFmtId="0" fontId="4" fillId="0" borderId="36" xfId="0" applyFont="1" applyBorder="1"/>
    <xf numFmtId="0" fontId="4" fillId="0" borderId="41" xfId="0" applyFont="1" applyBorder="1"/>
    <xf numFmtId="0" fontId="4" fillId="0" borderId="42" xfId="0" applyFont="1" applyBorder="1"/>
    <xf numFmtId="3" fontId="1" fillId="0" borderId="37" xfId="0" applyNumberFormat="1" applyFont="1" applyBorder="1" applyAlignment="1">
      <alignment horizontal="center" vertical="center" wrapText="1"/>
    </xf>
    <xf numFmtId="0" fontId="4" fillId="0" borderId="43" xfId="0" applyFont="1" applyBorder="1"/>
    <xf numFmtId="4" fontId="1" fillId="0" borderId="37" xfId="0" applyNumberFormat="1" applyFont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48" xfId="0" applyFont="1" applyBorder="1"/>
    <xf numFmtId="0" fontId="11" fillId="0" borderId="0" xfId="0" applyFont="1" applyAlignment="1">
      <alignment horizontal="center" vertical="center"/>
    </xf>
    <xf numFmtId="0" fontId="9" fillId="5" borderId="45" xfId="0" applyFont="1" applyFill="1" applyBorder="1" applyAlignment="1">
      <alignment horizontal="center" vertical="center"/>
    </xf>
    <xf numFmtId="0" fontId="4" fillId="0" borderId="46" xfId="0" applyFont="1" applyBorder="1"/>
    <xf numFmtId="0" fontId="4" fillId="0" borderId="4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Z999"/>
  <sheetViews>
    <sheetView showGridLines="0" workbookViewId="0"/>
  </sheetViews>
  <sheetFormatPr defaultColWidth="14.42578125" defaultRowHeight="15" customHeight="1"/>
  <cols>
    <col min="1" max="1" width="3.7109375" customWidth="1"/>
    <col min="2" max="2" width="8" customWidth="1"/>
    <col min="3" max="3" width="49.140625" customWidth="1"/>
    <col min="4" max="4" width="19" customWidth="1"/>
    <col min="5" max="6" width="16" customWidth="1"/>
    <col min="7" max="7" width="19" customWidth="1"/>
    <col min="8" max="8" width="3.7109375" customWidth="1"/>
    <col min="9" max="9" width="11.28515625" customWidth="1"/>
    <col min="10" max="10" width="10.140625" customWidth="1"/>
    <col min="11" max="26" width="8" customWidth="1"/>
  </cols>
  <sheetData>
    <row r="1" spans="1:26" ht="12" customHeight="1">
      <c r="A1" s="1"/>
      <c r="B1" s="93"/>
      <c r="C1" s="94"/>
      <c r="D1" s="94"/>
      <c r="E1" s="94"/>
      <c r="F1" s="94"/>
      <c r="G1" s="9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3.25" customHeight="1">
      <c r="A2" s="1"/>
      <c r="B2" s="95" t="s">
        <v>0</v>
      </c>
      <c r="C2" s="96"/>
      <c r="D2" s="96"/>
      <c r="E2" s="96"/>
      <c r="F2" s="96"/>
      <c r="G2" s="9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 customHeight="1">
      <c r="A3" s="1"/>
      <c r="B3" s="98" t="s">
        <v>1</v>
      </c>
      <c r="C3" s="94"/>
      <c r="D3" s="94"/>
      <c r="E3" s="94"/>
      <c r="F3" s="94"/>
      <c r="G3" s="9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>
      <c r="A4" s="1"/>
      <c r="B4" s="99" t="s">
        <v>2</v>
      </c>
      <c r="C4" s="89" t="s">
        <v>3</v>
      </c>
      <c r="D4" s="89" t="s">
        <v>4</v>
      </c>
      <c r="E4" s="89" t="s">
        <v>5</v>
      </c>
      <c r="F4" s="89" t="s">
        <v>6</v>
      </c>
      <c r="G4" s="91" t="s">
        <v>7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A5" s="1"/>
      <c r="B5" s="100"/>
      <c r="C5" s="102"/>
      <c r="D5" s="90"/>
      <c r="E5" s="90"/>
      <c r="F5" s="90"/>
      <c r="G5" s="9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"/>
      <c r="B6" s="101"/>
      <c r="C6" s="90"/>
      <c r="D6" s="2" t="s">
        <v>8</v>
      </c>
      <c r="E6" s="2" t="s">
        <v>9</v>
      </c>
      <c r="F6" s="2" t="s">
        <v>10</v>
      </c>
      <c r="G6" s="3" t="s">
        <v>11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1" customHeight="1">
      <c r="A7" s="1"/>
      <c r="B7" s="4">
        <v>1</v>
      </c>
      <c r="C7" s="5" t="s">
        <v>12</v>
      </c>
      <c r="D7" s="6">
        <v>4</v>
      </c>
      <c r="E7" s="7">
        <f>'VIGILANTE DESARMADO 44H'!D65</f>
        <v>8061.02</v>
      </c>
      <c r="F7" s="7">
        <f t="shared" ref="F7:F8" si="0">TRUNC(E7*D7,2)</f>
        <v>32244.080000000002</v>
      </c>
      <c r="G7" s="8">
        <f t="shared" ref="G7:G8" si="1">TRUNC(F7*12,2)</f>
        <v>386928.96</v>
      </c>
      <c r="H7" s="9"/>
      <c r="I7" s="9"/>
      <c r="J7" s="9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" customHeight="1">
      <c r="A8" s="1"/>
      <c r="B8" s="4">
        <v>2</v>
      </c>
      <c r="C8" s="5" t="s">
        <v>13</v>
      </c>
      <c r="D8" s="6">
        <v>4</v>
      </c>
      <c r="E8" s="7">
        <f>'VIGILANTE DESARMADO 15H'!D65</f>
        <v>3510.21</v>
      </c>
      <c r="F8" s="7">
        <f t="shared" si="0"/>
        <v>14040.84</v>
      </c>
      <c r="G8" s="8">
        <f t="shared" si="1"/>
        <v>168490.08</v>
      </c>
      <c r="H8" s="9"/>
      <c r="I8" s="9"/>
      <c r="J8" s="9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" customHeight="1">
      <c r="A9" s="1"/>
      <c r="B9" s="103" t="s">
        <v>14</v>
      </c>
      <c r="C9" s="104"/>
      <c r="D9" s="10">
        <f>SUM(D7:D8)</f>
        <v>8</v>
      </c>
      <c r="E9" s="11" t="s">
        <v>15</v>
      </c>
      <c r="F9" s="12">
        <f t="shared" ref="F9:G9" si="2">SUM(F7:F8)</f>
        <v>46284.92</v>
      </c>
      <c r="G9" s="13">
        <f t="shared" si="2"/>
        <v>555419.04</v>
      </c>
      <c r="H9" s="14"/>
      <c r="I9" s="9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>
      <c r="A10" s="1"/>
      <c r="B10" s="105"/>
      <c r="C10" s="94"/>
      <c r="D10" s="94"/>
      <c r="E10" s="94"/>
      <c r="F10" s="94"/>
      <c r="G10" s="9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" customHeight="1">
      <c r="A11" s="1"/>
      <c r="B11" s="1"/>
      <c r="C11" s="1"/>
      <c r="D11" s="1"/>
      <c r="E11" s="1"/>
      <c r="F11" s="1"/>
      <c r="G11" s="1"/>
      <c r="H11" s="1"/>
      <c r="I11" s="1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5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9.5" customHeight="1">
      <c r="A13" s="1"/>
      <c r="B13" s="95" t="s">
        <v>0</v>
      </c>
      <c r="C13" s="96"/>
      <c r="D13" s="96"/>
      <c r="E13" s="96"/>
      <c r="F13" s="96"/>
      <c r="G13" s="97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9.5" customHeight="1">
      <c r="A14" s="1"/>
      <c r="B14" s="98" t="s">
        <v>16</v>
      </c>
      <c r="C14" s="94"/>
      <c r="D14" s="94"/>
      <c r="E14" s="94"/>
      <c r="F14" s="94"/>
      <c r="G14" s="9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customHeight="1">
      <c r="A15" s="1"/>
      <c r="B15" s="99" t="s">
        <v>2</v>
      </c>
      <c r="C15" s="89" t="s">
        <v>17</v>
      </c>
      <c r="D15" s="89" t="s">
        <v>18</v>
      </c>
      <c r="E15" s="89" t="s">
        <v>19</v>
      </c>
      <c r="F15" s="89" t="s">
        <v>20</v>
      </c>
      <c r="G15" s="91" t="s">
        <v>21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customHeight="1">
      <c r="A16" s="1"/>
      <c r="B16" s="100"/>
      <c r="C16" s="102"/>
      <c r="D16" s="90"/>
      <c r="E16" s="90"/>
      <c r="F16" s="90"/>
      <c r="G16" s="9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customHeight="1">
      <c r="A17" s="1"/>
      <c r="B17" s="101"/>
      <c r="C17" s="90"/>
      <c r="D17" s="2" t="s">
        <v>8</v>
      </c>
      <c r="E17" s="2" t="s">
        <v>9</v>
      </c>
      <c r="F17" s="2" t="s">
        <v>10</v>
      </c>
      <c r="G17" s="3" t="s">
        <v>11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customHeight="1">
      <c r="A18" s="1"/>
      <c r="B18" s="4">
        <v>1</v>
      </c>
      <c r="C18" s="5" t="s">
        <v>22</v>
      </c>
      <c r="D18" s="6">
        <v>8</v>
      </c>
      <c r="E18" s="7">
        <v>1000</v>
      </c>
      <c r="F18" s="7">
        <f>TRUNC(E18*D18,2)</f>
        <v>8000</v>
      </c>
      <c r="G18" s="8">
        <f>TRUNC(F18*12,2)</f>
        <v>96000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customHeight="1">
      <c r="A19" s="1"/>
      <c r="B19" s="103" t="s">
        <v>14</v>
      </c>
      <c r="C19" s="104"/>
      <c r="D19" s="10">
        <f>SUM(D18)</f>
        <v>8</v>
      </c>
      <c r="E19" s="11" t="s">
        <v>15</v>
      </c>
      <c r="F19" s="12">
        <f t="shared" ref="F19:G19" si="3">SUM(F18)</f>
        <v>8000</v>
      </c>
      <c r="G19" s="13">
        <f t="shared" si="3"/>
        <v>96000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20">
    <mergeCell ref="E15:E16"/>
    <mergeCell ref="F15:F16"/>
    <mergeCell ref="C15:C17"/>
    <mergeCell ref="B19:C19"/>
    <mergeCell ref="B9:C9"/>
    <mergeCell ref="B10:G10"/>
    <mergeCell ref="B13:G13"/>
    <mergeCell ref="B14:G14"/>
    <mergeCell ref="B15:B17"/>
    <mergeCell ref="D15:D16"/>
    <mergeCell ref="G15:G16"/>
    <mergeCell ref="F4:F5"/>
    <mergeCell ref="G4:G5"/>
    <mergeCell ref="B1:G1"/>
    <mergeCell ref="B2:G2"/>
    <mergeCell ref="B3:G3"/>
    <mergeCell ref="B4:B6"/>
    <mergeCell ref="C4:C6"/>
    <mergeCell ref="D4:D5"/>
    <mergeCell ref="E4:E5"/>
  </mergeCells>
  <pageMargins left="0.7" right="0.7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6" sqref="B6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11" width="8.85546875" customWidth="1"/>
    <col min="12" max="26" width="8" customWidth="1"/>
  </cols>
  <sheetData>
    <row r="1" spans="1:26">
      <c r="A1" s="16"/>
      <c r="B1" s="16"/>
      <c r="C1" s="16"/>
      <c r="D1" s="16"/>
      <c r="E1" s="16"/>
      <c r="F1" s="17"/>
      <c r="G1" s="18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>
      <c r="A2" s="16"/>
      <c r="B2" s="19" t="s">
        <v>23</v>
      </c>
      <c r="C2" s="20" t="s">
        <v>24</v>
      </c>
      <c r="D2" s="21" t="s">
        <v>25</v>
      </c>
      <c r="E2" s="16"/>
      <c r="F2" s="22"/>
      <c r="G2" s="22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>
      <c r="A3" s="16"/>
      <c r="B3" s="23" t="s">
        <v>26</v>
      </c>
      <c r="C3" s="24">
        <v>2395.54</v>
      </c>
      <c r="D3" s="25">
        <v>44</v>
      </c>
      <c r="E3" s="16"/>
      <c r="F3" s="22"/>
      <c r="G3" s="22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>
      <c r="A4" s="16"/>
      <c r="B4" s="23" t="s">
        <v>27</v>
      </c>
      <c r="C4" s="26"/>
      <c r="D4" s="25"/>
      <c r="E4" s="16"/>
      <c r="F4" s="22"/>
      <c r="G4" s="22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>
      <c r="A5" s="16"/>
      <c r="B5" s="16" t="s">
        <v>28</v>
      </c>
      <c r="C5" s="16"/>
      <c r="D5" s="16"/>
      <c r="E5" s="16"/>
      <c r="F5" s="17"/>
      <c r="G5" s="18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>
      <c r="A6" s="16"/>
      <c r="B6" s="16" t="s">
        <v>29</v>
      </c>
      <c r="C6" s="16"/>
      <c r="D6" s="16"/>
      <c r="E6" s="16"/>
      <c r="F6" s="17"/>
      <c r="G6" s="18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.75" customHeight="1">
      <c r="A7" s="16"/>
      <c r="B7" s="16" t="s">
        <v>30</v>
      </c>
      <c r="C7" s="16"/>
      <c r="D7" s="16"/>
      <c r="E7" s="16"/>
      <c r="F7" s="17"/>
      <c r="G7" s="18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45" customHeight="1">
      <c r="A8" s="16"/>
      <c r="B8" s="27" t="s">
        <v>31</v>
      </c>
      <c r="C8" s="28" t="s">
        <v>32</v>
      </c>
      <c r="D8" s="29" t="s">
        <v>33</v>
      </c>
      <c r="E8" s="16"/>
      <c r="F8" s="17"/>
      <c r="G8" s="18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>
      <c r="A9" s="16"/>
      <c r="B9" s="106" t="s">
        <v>34</v>
      </c>
      <c r="C9" s="107"/>
      <c r="D9" s="30"/>
      <c r="E9" s="16"/>
      <c r="F9" s="17"/>
      <c r="G9" s="18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>
      <c r="A10" s="16"/>
      <c r="B10" s="31" t="s">
        <v>35</v>
      </c>
      <c r="C10" s="32"/>
      <c r="D10" s="33">
        <v>2395.54</v>
      </c>
      <c r="E10" s="16"/>
      <c r="F10" s="17"/>
      <c r="G10" s="18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>
      <c r="A11" s="16"/>
      <c r="B11" s="31" t="s">
        <v>36</v>
      </c>
      <c r="C11" s="34">
        <v>0.3</v>
      </c>
      <c r="D11" s="30">
        <f>D10*C11</f>
        <v>718.66199999999992</v>
      </c>
      <c r="E11" s="16"/>
      <c r="F11" s="17"/>
      <c r="G11" s="18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>
      <c r="A12" s="16"/>
      <c r="B12" s="31" t="s">
        <v>37</v>
      </c>
      <c r="C12" s="32"/>
      <c r="D12" s="30"/>
      <c r="E12" s="16"/>
      <c r="F12" s="17"/>
      <c r="G12" s="18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>
      <c r="A13" s="16"/>
      <c r="B13" s="108" t="s">
        <v>38</v>
      </c>
      <c r="C13" s="107"/>
      <c r="D13" s="35">
        <f>SUM(D10:D12)</f>
        <v>3114.2019999999998</v>
      </c>
      <c r="E13" s="36"/>
      <c r="F13" s="17"/>
      <c r="G13" s="18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>
      <c r="A14" s="16"/>
      <c r="B14" s="109" t="s">
        <v>39</v>
      </c>
      <c r="C14" s="110"/>
      <c r="D14" s="111"/>
      <c r="E14" s="16"/>
      <c r="F14" s="17"/>
      <c r="G14" s="18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>
      <c r="A15" s="16"/>
      <c r="B15" s="112" t="s">
        <v>40</v>
      </c>
      <c r="C15" s="110"/>
      <c r="D15" s="111"/>
      <c r="E15" s="16"/>
      <c r="F15" s="17"/>
      <c r="G15" s="18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>
      <c r="A16" s="16"/>
      <c r="B16" s="31" t="s">
        <v>41</v>
      </c>
      <c r="C16" s="37">
        <v>0.08</v>
      </c>
      <c r="D16" s="38">
        <f t="shared" ref="D16:D24" si="0">TRUNC(C16*$D$13,2)</f>
        <v>249.13</v>
      </c>
      <c r="E16" s="16"/>
      <c r="F16" s="17"/>
      <c r="G16" s="18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>
      <c r="A17" s="16"/>
      <c r="B17" s="31" t="s">
        <v>42</v>
      </c>
      <c r="C17" s="37">
        <v>2E-3</v>
      </c>
      <c r="D17" s="38">
        <f t="shared" si="0"/>
        <v>6.22</v>
      </c>
      <c r="E17" s="16"/>
      <c r="F17" s="17"/>
      <c r="G17" s="18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>
      <c r="A18" s="16"/>
      <c r="B18" s="31" t="s">
        <v>43</v>
      </c>
      <c r="C18" s="37">
        <v>0.2</v>
      </c>
      <c r="D18" s="38">
        <f t="shared" si="0"/>
        <v>622.84</v>
      </c>
      <c r="E18" s="16"/>
      <c r="F18" s="17"/>
      <c r="G18" s="18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>
      <c r="A19" s="16"/>
      <c r="B19" s="39" t="s">
        <v>44</v>
      </c>
      <c r="C19" s="40">
        <v>0.05</v>
      </c>
      <c r="D19" s="41">
        <f t="shared" si="0"/>
        <v>155.71</v>
      </c>
      <c r="E19" s="16"/>
      <c r="F19" s="17"/>
      <c r="G19" s="18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>
      <c r="A20" s="16"/>
      <c r="B20" s="31" t="s">
        <v>45</v>
      </c>
      <c r="C20" s="37">
        <v>2.5000000000000001E-2</v>
      </c>
      <c r="D20" s="38">
        <f t="shared" si="0"/>
        <v>77.849999999999994</v>
      </c>
      <c r="E20" s="16"/>
      <c r="F20" s="17"/>
      <c r="G20" s="18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31" t="s">
        <v>46</v>
      </c>
      <c r="C21" s="37">
        <v>6.0000000000000001E-3</v>
      </c>
      <c r="D21" s="38">
        <f t="shared" si="0"/>
        <v>18.68</v>
      </c>
      <c r="E21" s="16"/>
      <c r="F21" s="17"/>
      <c r="G21" s="18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31" t="s">
        <v>47</v>
      </c>
      <c r="C22" s="37">
        <v>0.01</v>
      </c>
      <c r="D22" s="38">
        <f t="shared" si="0"/>
        <v>31.14</v>
      </c>
      <c r="E22" s="16"/>
      <c r="F22" s="17"/>
      <c r="G22" s="18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31" t="s">
        <v>48</v>
      </c>
      <c r="C23" s="37">
        <v>1.4999999999999999E-2</v>
      </c>
      <c r="D23" s="38">
        <f t="shared" si="0"/>
        <v>46.71</v>
      </c>
      <c r="E23" s="16"/>
      <c r="F23" s="17"/>
      <c r="G23" s="18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42" t="s">
        <v>49</v>
      </c>
      <c r="C24" s="43">
        <f>SUM(C16:C23)</f>
        <v>0.38800000000000007</v>
      </c>
      <c r="D24" s="44">
        <f t="shared" si="0"/>
        <v>1208.31</v>
      </c>
      <c r="E24" s="16"/>
      <c r="F24" s="17"/>
      <c r="G24" s="18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12" t="s">
        <v>50</v>
      </c>
      <c r="C25" s="110"/>
      <c r="D25" s="111"/>
      <c r="E25" s="16"/>
      <c r="F25" s="17"/>
      <c r="G25" s="18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45" t="s">
        <v>51</v>
      </c>
      <c r="C26" s="37">
        <v>0.1111</v>
      </c>
      <c r="D26" s="38">
        <f t="shared" ref="D26:D33" si="1">TRUNC(C26*$D$13,2)</f>
        <v>345.98</v>
      </c>
      <c r="E26" s="16"/>
      <c r="F26" s="17"/>
      <c r="G26" s="18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31" t="s">
        <v>52</v>
      </c>
      <c r="C27" s="37">
        <v>1.4999999999999999E-2</v>
      </c>
      <c r="D27" s="38">
        <f t="shared" si="1"/>
        <v>46.71</v>
      </c>
      <c r="E27" s="16"/>
      <c r="F27" s="17"/>
      <c r="G27" s="18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31" t="s">
        <v>53</v>
      </c>
      <c r="C28" s="37">
        <f t="shared" ref="C28:C29" si="2">(1/30)/12</f>
        <v>2.7777777777777779E-3</v>
      </c>
      <c r="D28" s="38">
        <f t="shared" si="1"/>
        <v>8.65</v>
      </c>
      <c r="E28" s="16"/>
      <c r="F28" s="17"/>
      <c r="G28" s="18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31" t="s">
        <v>54</v>
      </c>
      <c r="C29" s="37">
        <f t="shared" si="2"/>
        <v>2.7777777777777779E-3</v>
      </c>
      <c r="D29" s="38">
        <f t="shared" si="1"/>
        <v>8.65</v>
      </c>
      <c r="E29" s="16"/>
      <c r="F29" s="17"/>
      <c r="G29" s="18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31" t="s">
        <v>55</v>
      </c>
      <c r="C30" s="37">
        <f>(0.5/30)/12</f>
        <v>1.3888888888888889E-3</v>
      </c>
      <c r="D30" s="38">
        <f t="shared" si="1"/>
        <v>4.32</v>
      </c>
      <c r="E30" s="16"/>
      <c r="F30" s="17"/>
      <c r="G30" s="18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31" t="s">
        <v>56</v>
      </c>
      <c r="C31" s="37">
        <f>TRUNC((7/30/12),4)</f>
        <v>1.9400000000000001E-2</v>
      </c>
      <c r="D31" s="38">
        <f t="shared" si="1"/>
        <v>60.41</v>
      </c>
      <c r="E31" s="16"/>
      <c r="F31" s="17"/>
      <c r="G31" s="18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31" t="s">
        <v>57</v>
      </c>
      <c r="C32" s="37">
        <v>8.3299999999999999E-2</v>
      </c>
      <c r="D32" s="38">
        <f t="shared" si="1"/>
        <v>259.41000000000003</v>
      </c>
      <c r="E32" s="16"/>
      <c r="F32" s="17"/>
      <c r="G32" s="18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42" t="s">
        <v>58</v>
      </c>
      <c r="C33" s="43">
        <f>SUM(C26:C32)</f>
        <v>0.23574444444444442</v>
      </c>
      <c r="D33" s="44">
        <f t="shared" si="1"/>
        <v>734.15</v>
      </c>
      <c r="E33" s="17"/>
      <c r="F33" s="17"/>
      <c r="G33" s="18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12" t="s">
        <v>59</v>
      </c>
      <c r="C34" s="110"/>
      <c r="D34" s="111"/>
      <c r="E34" s="16"/>
      <c r="F34" s="17"/>
      <c r="G34" s="18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31" t="s">
        <v>60</v>
      </c>
      <c r="C35" s="37">
        <f>((1/12)*0.03)</f>
        <v>2.4999999999999996E-3</v>
      </c>
      <c r="D35" s="38">
        <f t="shared" ref="D35:D38" si="3">TRUNC(C35*$D$13,2)</f>
        <v>7.78</v>
      </c>
      <c r="E35" s="16"/>
      <c r="F35" s="17"/>
      <c r="G35" s="18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31" t="s">
        <v>61</v>
      </c>
      <c r="C36" s="37">
        <f>C35*C16</f>
        <v>1.9999999999999998E-4</v>
      </c>
      <c r="D36" s="38">
        <f t="shared" si="3"/>
        <v>0.62</v>
      </c>
      <c r="E36" s="16"/>
      <c r="F36" s="17"/>
      <c r="G36" s="18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31" t="s">
        <v>62</v>
      </c>
      <c r="C37" s="37">
        <v>0.01</v>
      </c>
      <c r="D37" s="38">
        <f t="shared" si="3"/>
        <v>31.14</v>
      </c>
      <c r="E37" s="16"/>
      <c r="F37" s="17"/>
      <c r="G37" s="18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42" t="s">
        <v>63</v>
      </c>
      <c r="C38" s="43">
        <f>SUM(C35:C37)</f>
        <v>1.2699999999999999E-2</v>
      </c>
      <c r="D38" s="44">
        <f t="shared" si="3"/>
        <v>39.549999999999997</v>
      </c>
      <c r="E38" s="16"/>
      <c r="F38" s="17"/>
      <c r="G38" s="18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12" t="s">
        <v>64</v>
      </c>
      <c r="C39" s="110"/>
      <c r="D39" s="111"/>
      <c r="E39" s="16"/>
      <c r="F39" s="17"/>
      <c r="G39" s="18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46" t="s">
        <v>65</v>
      </c>
      <c r="C40" s="43">
        <f>+C24*C33</f>
        <v>9.1468844444444447E-2</v>
      </c>
      <c r="D40" s="44">
        <f>TRUNC(C40*$D$13,2)</f>
        <v>284.85000000000002</v>
      </c>
      <c r="E40" s="16"/>
      <c r="F40" s="17"/>
      <c r="G40" s="18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12" t="s">
        <v>66</v>
      </c>
      <c r="C41" s="110"/>
      <c r="D41" s="111"/>
      <c r="E41" s="16"/>
      <c r="F41" s="17"/>
      <c r="G41" s="18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30" customHeight="1">
      <c r="A42" s="16"/>
      <c r="B42" s="46" t="s">
        <v>67</v>
      </c>
      <c r="C42" s="43">
        <f>C38*C16</f>
        <v>1.016E-3</v>
      </c>
      <c r="D42" s="44">
        <f t="shared" ref="D42:D43" si="4">TRUNC(C42*$D$13,2)</f>
        <v>3.16</v>
      </c>
      <c r="E42" s="16"/>
      <c r="F42" s="17"/>
      <c r="G42" s="18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47" t="s">
        <v>68</v>
      </c>
      <c r="C43" s="48">
        <f>SUM(C24+C33+C38+C40+C42)</f>
        <v>0.72892928888888897</v>
      </c>
      <c r="D43" s="44">
        <f t="shared" si="4"/>
        <v>2270.0300000000002</v>
      </c>
      <c r="E43" s="16"/>
      <c r="F43" s="17"/>
      <c r="G43" s="18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13" t="s">
        <v>69</v>
      </c>
      <c r="C44" s="107"/>
      <c r="D44" s="44"/>
      <c r="E44" s="16"/>
      <c r="F44" s="17"/>
      <c r="G44" s="18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14" t="s">
        <v>70</v>
      </c>
      <c r="C45" s="107"/>
      <c r="D45" s="49">
        <f>(3.9*2*22)-D10*6%</f>
        <v>27.86760000000001</v>
      </c>
      <c r="E45" s="16"/>
      <c r="F45" s="17"/>
      <c r="G45" s="18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14" t="s">
        <v>71</v>
      </c>
      <c r="C46" s="107"/>
      <c r="D46" s="38">
        <f>('Salários e Benefícios'!M5*22)*0.9</f>
        <v>530.04599999999994</v>
      </c>
      <c r="E46" s="16"/>
      <c r="F46" s="17"/>
      <c r="G46" s="18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14" t="s">
        <v>72</v>
      </c>
      <c r="C47" s="107"/>
      <c r="D47" s="50">
        <v>202.67</v>
      </c>
      <c r="E47" s="16"/>
      <c r="F47" s="17"/>
      <c r="G47" s="18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15" t="s">
        <v>73</v>
      </c>
      <c r="C48" s="107"/>
      <c r="D48" s="50">
        <v>146.13999999999999</v>
      </c>
      <c r="E48" s="16"/>
      <c r="F48" s="17"/>
      <c r="G48" s="18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15" t="s">
        <v>74</v>
      </c>
      <c r="C49" s="107"/>
      <c r="D49" s="50">
        <v>20.37</v>
      </c>
      <c r="E49" s="16"/>
      <c r="F49" s="17"/>
      <c r="G49" s="18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14" t="s">
        <v>75</v>
      </c>
      <c r="C50" s="107"/>
      <c r="D50" s="50">
        <v>0</v>
      </c>
      <c r="E50" s="16"/>
      <c r="F50" s="17"/>
      <c r="G50" s="18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18" t="s">
        <v>76</v>
      </c>
      <c r="C51" s="107"/>
      <c r="D51" s="38">
        <f>'Memória de Cálculo - Uniformes'!E26</f>
        <v>2.5</v>
      </c>
      <c r="E51" s="16"/>
      <c r="F51" s="17"/>
      <c r="G51" s="18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15" t="s">
        <v>77</v>
      </c>
      <c r="C52" s="107"/>
      <c r="D52" s="38">
        <f>'Memória de Cálculo - Uniformes'!E19</f>
        <v>30.888888888888889</v>
      </c>
      <c r="E52" s="16"/>
      <c r="F52" s="17"/>
      <c r="G52" s="18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15" t="s">
        <v>78</v>
      </c>
      <c r="C53" s="107"/>
      <c r="D53" s="38">
        <f>'Memória de Cálculo - Uniformes'!E13</f>
        <v>170.83333333333334</v>
      </c>
      <c r="E53" s="16"/>
      <c r="F53" s="17"/>
      <c r="G53" s="18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13" t="s">
        <v>79</v>
      </c>
      <c r="C54" s="107"/>
      <c r="D54" s="44">
        <f>TRUNC(SUM(D45:D53),2)</f>
        <v>1131.31</v>
      </c>
      <c r="E54" s="16"/>
      <c r="F54" s="17"/>
      <c r="G54" s="18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16" t="s">
        <v>80</v>
      </c>
      <c r="C55" s="107"/>
      <c r="D55" s="44">
        <f>TRUNC(D13+D43+D54,2)</f>
        <v>6515.54</v>
      </c>
      <c r="E55" s="16"/>
      <c r="F55" s="17"/>
      <c r="G55" s="18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30" customHeight="1">
      <c r="A56" s="16"/>
      <c r="B56" s="51" t="s">
        <v>81</v>
      </c>
      <c r="C56" s="52">
        <v>0.03</v>
      </c>
      <c r="D56" s="53">
        <f>TRUNC(C56*$D$55,2)</f>
        <v>195.46</v>
      </c>
      <c r="E56" s="16"/>
      <c r="F56" s="17"/>
      <c r="G56" s="18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16"/>
      <c r="C57" s="107"/>
      <c r="D57" s="44">
        <f>TRUNC(D55+D56,2)</f>
        <v>6711</v>
      </c>
      <c r="E57" s="16"/>
      <c r="F57" s="17"/>
      <c r="G57" s="18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54" t="s">
        <v>82</v>
      </c>
      <c r="C58" s="52">
        <v>0.03</v>
      </c>
      <c r="D58" s="53">
        <f>TRUNC(C58*$D$57,2)</f>
        <v>201.33</v>
      </c>
      <c r="E58" s="16"/>
      <c r="F58" s="17"/>
      <c r="G58" s="18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33" customHeight="1">
      <c r="A59" s="16"/>
      <c r="B59" s="116" t="s">
        <v>83</v>
      </c>
      <c r="C59" s="107"/>
      <c r="D59" s="44">
        <f>TRUNC(D57+D58,2)</f>
        <v>6912.33</v>
      </c>
      <c r="E59" s="16"/>
      <c r="F59" s="17"/>
      <c r="G59" s="18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55"/>
      <c r="B60" s="106" t="s">
        <v>84</v>
      </c>
      <c r="C60" s="110"/>
      <c r="D60" s="111"/>
      <c r="E60" s="55"/>
      <c r="F60" s="56"/>
      <c r="G60" s="57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 spans="1:26" ht="15.75" customHeight="1">
      <c r="A61" s="16"/>
      <c r="B61" s="31" t="s">
        <v>85</v>
      </c>
      <c r="C61" s="37">
        <v>0.02</v>
      </c>
      <c r="D61" s="30">
        <f t="shared" ref="D61:D64" si="5">TRUNC(C61*$D$65,2)</f>
        <v>161.22</v>
      </c>
      <c r="E61" s="16"/>
      <c r="F61" s="17"/>
      <c r="G61" s="18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31" t="s">
        <v>86</v>
      </c>
      <c r="C62" s="37">
        <v>0.03</v>
      </c>
      <c r="D62" s="30">
        <f t="shared" si="5"/>
        <v>241.83</v>
      </c>
      <c r="E62" s="16"/>
      <c r="F62" s="17"/>
      <c r="G62" s="18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31" t="s">
        <v>87</v>
      </c>
      <c r="C63" s="37">
        <v>6.4999999999999997E-3</v>
      </c>
      <c r="D63" s="30">
        <f t="shared" si="5"/>
        <v>52.39</v>
      </c>
      <c r="E63" s="16"/>
      <c r="F63" s="17"/>
      <c r="G63" s="18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55"/>
      <c r="B64" s="42" t="s">
        <v>88</v>
      </c>
      <c r="C64" s="43">
        <f>SUM(C61:C63)</f>
        <v>5.6500000000000002E-2</v>
      </c>
      <c r="D64" s="35">
        <f t="shared" si="5"/>
        <v>455.44</v>
      </c>
      <c r="E64" s="55"/>
      <c r="F64" s="56"/>
      <c r="G64" s="57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 spans="1:26" ht="15.75" customHeight="1">
      <c r="A65" s="55"/>
      <c r="B65" s="117" t="s">
        <v>89</v>
      </c>
      <c r="C65" s="104"/>
      <c r="D65" s="58">
        <f>TRUNC((D59)/((100-14.25)/(100)),2)</f>
        <v>8061.02</v>
      </c>
      <c r="E65" s="55"/>
      <c r="F65" s="56"/>
      <c r="G65" s="57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 spans="1:26" ht="15.75" customHeight="1">
      <c r="A66" s="55"/>
      <c r="B66" s="55"/>
      <c r="C66" s="55"/>
      <c r="D66" s="56"/>
      <c r="E66" s="55"/>
      <c r="F66" s="56"/>
      <c r="G66" s="57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 spans="1:26" ht="15.75" customHeight="1">
      <c r="A67" s="16"/>
      <c r="B67" s="16"/>
      <c r="C67" s="16"/>
      <c r="D67" s="16"/>
      <c r="E67" s="16"/>
      <c r="F67" s="17"/>
      <c r="G67" s="18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7"/>
      <c r="G68" s="18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7"/>
      <c r="G69" s="18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7"/>
      <c r="G70" s="18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7"/>
      <c r="G71" s="18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7"/>
      <c r="G72" s="18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7"/>
      <c r="G73" s="18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7"/>
      <c r="G74" s="18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7"/>
      <c r="G75" s="18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7"/>
      <c r="G76" s="18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7"/>
      <c r="G77" s="18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7"/>
      <c r="G78" s="18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7"/>
      <c r="G79" s="18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7"/>
      <c r="G80" s="18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7"/>
      <c r="G81" s="18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7"/>
      <c r="G82" s="18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7"/>
      <c r="G83" s="18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7"/>
      <c r="G84" s="18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7"/>
      <c r="G85" s="18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7"/>
      <c r="G86" s="18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7"/>
      <c r="G87" s="18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7"/>
      <c r="G88" s="18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7"/>
      <c r="G89" s="18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7"/>
      <c r="G90" s="18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7"/>
      <c r="G91" s="18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7"/>
      <c r="G92" s="18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7"/>
      <c r="G93" s="18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7"/>
      <c r="G94" s="18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7"/>
      <c r="G95" s="18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7"/>
      <c r="G96" s="18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7"/>
      <c r="G97" s="18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7"/>
      <c r="G98" s="18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7"/>
      <c r="G99" s="18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7"/>
      <c r="G100" s="18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7"/>
      <c r="G101" s="18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7"/>
      <c r="G102" s="18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7"/>
      <c r="G103" s="18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7"/>
      <c r="G104" s="18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7"/>
      <c r="G105" s="18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7"/>
      <c r="G106" s="18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7"/>
      <c r="G107" s="18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7"/>
      <c r="G108" s="18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7"/>
      <c r="G109" s="18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7"/>
      <c r="G110" s="18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7"/>
      <c r="G111" s="18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7"/>
      <c r="G112" s="18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7"/>
      <c r="G113" s="18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7"/>
      <c r="G114" s="18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7"/>
      <c r="G115" s="18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7"/>
      <c r="G116" s="18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7"/>
      <c r="G117" s="18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7"/>
      <c r="G118" s="18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7"/>
      <c r="G119" s="18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7"/>
      <c r="G120" s="18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7"/>
      <c r="G121" s="18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7"/>
      <c r="G122" s="18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7"/>
      <c r="G123" s="18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7"/>
      <c r="G124" s="18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7"/>
      <c r="G125" s="18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7"/>
      <c r="G126" s="18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7"/>
      <c r="G127" s="18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7"/>
      <c r="G128" s="18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7"/>
      <c r="G129" s="18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7"/>
      <c r="G130" s="18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7"/>
      <c r="G131" s="18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7"/>
      <c r="G132" s="18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7"/>
      <c r="G133" s="18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7"/>
      <c r="G134" s="18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7"/>
      <c r="G135" s="18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7"/>
      <c r="G136" s="18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7"/>
      <c r="G137" s="18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7"/>
      <c r="G138" s="18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7"/>
      <c r="G139" s="18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7"/>
      <c r="G140" s="18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7"/>
      <c r="G141" s="18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7"/>
      <c r="G142" s="18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7"/>
      <c r="G143" s="18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7"/>
      <c r="G144" s="18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7"/>
      <c r="G145" s="18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7"/>
      <c r="G146" s="18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7"/>
      <c r="G147" s="18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7"/>
      <c r="G148" s="18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7"/>
      <c r="G149" s="18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7"/>
      <c r="G150" s="18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7"/>
      <c r="G151" s="18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7"/>
      <c r="G152" s="18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7"/>
      <c r="G153" s="18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7"/>
      <c r="G154" s="18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7"/>
      <c r="G155" s="18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7"/>
      <c r="G156" s="18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7"/>
      <c r="G157" s="18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7"/>
      <c r="G158" s="18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7"/>
      <c r="G159" s="18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7"/>
      <c r="G160" s="18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7"/>
      <c r="G161" s="18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7"/>
      <c r="G162" s="18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7"/>
      <c r="G163" s="18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7"/>
      <c r="G164" s="18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7"/>
      <c r="G165" s="18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7"/>
      <c r="G166" s="18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7"/>
      <c r="G167" s="18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7"/>
      <c r="G168" s="18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7"/>
      <c r="G169" s="18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7"/>
      <c r="G170" s="18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7"/>
      <c r="G171" s="18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7"/>
      <c r="G172" s="18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7"/>
      <c r="G173" s="18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7"/>
      <c r="G174" s="18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7"/>
      <c r="G175" s="18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7"/>
      <c r="G176" s="18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7"/>
      <c r="G177" s="18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7"/>
      <c r="G178" s="18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7"/>
      <c r="G179" s="18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7"/>
      <c r="G180" s="18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7"/>
      <c r="G181" s="18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7"/>
      <c r="G182" s="18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7"/>
      <c r="G183" s="18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7"/>
      <c r="G184" s="18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7"/>
      <c r="G185" s="18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7"/>
      <c r="G186" s="18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7"/>
      <c r="G187" s="18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7"/>
      <c r="G188" s="18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7"/>
      <c r="G189" s="18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7"/>
      <c r="G190" s="18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7"/>
      <c r="G191" s="18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7"/>
      <c r="G192" s="18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7"/>
      <c r="G193" s="18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7"/>
      <c r="G194" s="18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7"/>
      <c r="G195" s="18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7"/>
      <c r="G196" s="18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7"/>
      <c r="G197" s="18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7"/>
      <c r="G198" s="18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7"/>
      <c r="G199" s="18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7"/>
      <c r="G200" s="18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7"/>
      <c r="G201" s="18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7"/>
      <c r="G202" s="18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7"/>
      <c r="G203" s="18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7"/>
      <c r="G204" s="18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7"/>
      <c r="G205" s="18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7"/>
      <c r="G206" s="18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7"/>
      <c r="G207" s="18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7"/>
      <c r="G208" s="18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7"/>
      <c r="G209" s="18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7"/>
      <c r="G210" s="18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7"/>
      <c r="G211" s="18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7"/>
      <c r="G212" s="18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7"/>
      <c r="G213" s="18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7"/>
      <c r="G214" s="18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7"/>
      <c r="G215" s="18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7"/>
      <c r="G216" s="18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7"/>
      <c r="G217" s="18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7"/>
      <c r="G218" s="18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7"/>
      <c r="G219" s="18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7"/>
      <c r="G220" s="18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7"/>
      <c r="G221" s="18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7"/>
      <c r="G222" s="18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7"/>
      <c r="G223" s="18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7"/>
      <c r="G224" s="18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7"/>
      <c r="G225" s="18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7"/>
      <c r="G226" s="18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7"/>
      <c r="G227" s="18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7"/>
      <c r="G228" s="18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7"/>
      <c r="G229" s="18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7"/>
      <c r="G230" s="18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7"/>
      <c r="G231" s="18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7"/>
      <c r="G232" s="18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7"/>
      <c r="G233" s="18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7"/>
      <c r="G234" s="18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7"/>
      <c r="G235" s="18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7"/>
      <c r="G236" s="18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7"/>
      <c r="G237" s="18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7"/>
      <c r="G238" s="18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7"/>
      <c r="G239" s="18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7"/>
      <c r="G240" s="18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7"/>
      <c r="G241" s="18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7"/>
      <c r="G242" s="18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7"/>
      <c r="G243" s="18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7"/>
      <c r="G244" s="18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7"/>
      <c r="G245" s="18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7"/>
      <c r="G246" s="18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7"/>
      <c r="G247" s="18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7"/>
      <c r="G248" s="18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7"/>
      <c r="G249" s="18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7"/>
      <c r="G250" s="18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7"/>
      <c r="G251" s="18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7"/>
      <c r="G252" s="18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7"/>
      <c r="G253" s="18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7"/>
      <c r="G254" s="18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7"/>
      <c r="G255" s="18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7"/>
      <c r="G256" s="18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7"/>
      <c r="G257" s="18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7"/>
      <c r="G258" s="18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7"/>
      <c r="G259" s="18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7"/>
      <c r="G260" s="18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7"/>
      <c r="G261" s="18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7"/>
      <c r="G262" s="18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7"/>
      <c r="G263" s="18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7"/>
      <c r="G264" s="18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7"/>
      <c r="G265" s="18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7"/>
      <c r="G266" s="18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7"/>
      <c r="G267" s="18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7"/>
      <c r="G268" s="18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7"/>
      <c r="G269" s="18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7"/>
      <c r="G270" s="18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7"/>
      <c r="G271" s="18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7"/>
      <c r="G272" s="18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7"/>
      <c r="G273" s="18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7"/>
      <c r="G274" s="18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7"/>
      <c r="G275" s="18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7"/>
      <c r="G276" s="18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7"/>
      <c r="G277" s="18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7"/>
      <c r="G278" s="18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7"/>
      <c r="G279" s="18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7"/>
      <c r="G280" s="18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7"/>
      <c r="G281" s="18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7"/>
      <c r="G282" s="18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7"/>
      <c r="G283" s="18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7"/>
      <c r="G284" s="18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7"/>
      <c r="G285" s="18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7"/>
      <c r="G286" s="18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7"/>
      <c r="G287" s="18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7"/>
      <c r="G288" s="18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7"/>
      <c r="G289" s="18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7"/>
      <c r="G290" s="18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7"/>
      <c r="G291" s="18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7"/>
      <c r="G292" s="18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7"/>
      <c r="G293" s="18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7"/>
      <c r="G294" s="18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7"/>
      <c r="G295" s="18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7"/>
      <c r="G296" s="18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7"/>
      <c r="G297" s="18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7"/>
      <c r="G298" s="18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7"/>
      <c r="G299" s="18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7"/>
      <c r="G300" s="18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7"/>
      <c r="G301" s="18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7"/>
      <c r="G302" s="18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7"/>
      <c r="G303" s="18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7"/>
      <c r="G304" s="18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7"/>
      <c r="G305" s="18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7"/>
      <c r="G306" s="18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7"/>
      <c r="G307" s="18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7"/>
      <c r="G308" s="18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7"/>
      <c r="G309" s="18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7"/>
      <c r="G310" s="18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7"/>
      <c r="G311" s="18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7"/>
      <c r="G312" s="18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7"/>
      <c r="G313" s="18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7"/>
      <c r="G314" s="18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7"/>
      <c r="G315" s="18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7"/>
      <c r="G316" s="18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7"/>
      <c r="G317" s="18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7"/>
      <c r="G318" s="18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7"/>
      <c r="G319" s="18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7"/>
      <c r="G320" s="18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7"/>
      <c r="G321" s="18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7"/>
      <c r="G322" s="18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7"/>
      <c r="G323" s="18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7"/>
      <c r="G324" s="18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7"/>
      <c r="G325" s="18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7"/>
      <c r="G326" s="18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7"/>
      <c r="G327" s="18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7"/>
      <c r="G328" s="18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7"/>
      <c r="G329" s="18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7"/>
      <c r="G330" s="18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7"/>
      <c r="G331" s="18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7"/>
      <c r="G332" s="18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7"/>
      <c r="G333" s="18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7"/>
      <c r="G334" s="18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7"/>
      <c r="G335" s="18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7"/>
      <c r="G336" s="18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7"/>
      <c r="G337" s="18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7"/>
      <c r="G338" s="18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7"/>
      <c r="G339" s="18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7"/>
      <c r="G340" s="18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7"/>
      <c r="G341" s="18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7"/>
      <c r="G342" s="18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7"/>
      <c r="G343" s="18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7"/>
      <c r="G344" s="18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7"/>
      <c r="G345" s="18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7"/>
      <c r="G346" s="18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7"/>
      <c r="G347" s="18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7"/>
      <c r="G348" s="18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7"/>
      <c r="G349" s="18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7"/>
      <c r="G350" s="18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7"/>
      <c r="G351" s="18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7"/>
      <c r="G352" s="18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7"/>
      <c r="G353" s="18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7"/>
      <c r="G354" s="18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7"/>
      <c r="G355" s="18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7"/>
      <c r="G356" s="18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7"/>
      <c r="G357" s="18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7"/>
      <c r="G358" s="18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7"/>
      <c r="G359" s="18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7"/>
      <c r="G360" s="18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7"/>
      <c r="G361" s="18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7"/>
      <c r="G362" s="18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7"/>
      <c r="G363" s="18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7"/>
      <c r="G364" s="18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7"/>
      <c r="G365" s="18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7"/>
      <c r="G366" s="18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7"/>
      <c r="G367" s="18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7"/>
      <c r="G368" s="18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7"/>
      <c r="G369" s="18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7"/>
      <c r="G370" s="18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7"/>
      <c r="G371" s="18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7"/>
      <c r="G372" s="18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7"/>
      <c r="G373" s="18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7"/>
      <c r="G374" s="18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7"/>
      <c r="G375" s="18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7"/>
      <c r="G376" s="18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7"/>
      <c r="G377" s="18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7"/>
      <c r="G378" s="18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7"/>
      <c r="G379" s="18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7"/>
      <c r="G380" s="18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7"/>
      <c r="G381" s="18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7"/>
      <c r="G382" s="18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7"/>
      <c r="G383" s="18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7"/>
      <c r="G384" s="18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7"/>
      <c r="G385" s="18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7"/>
      <c r="G386" s="18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7"/>
      <c r="G387" s="18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7"/>
      <c r="G388" s="18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7"/>
      <c r="G389" s="18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7"/>
      <c r="G390" s="18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7"/>
      <c r="G391" s="18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7"/>
      <c r="G392" s="18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7"/>
      <c r="G393" s="18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7"/>
      <c r="G394" s="18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7"/>
      <c r="G395" s="18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7"/>
      <c r="G396" s="18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7"/>
      <c r="G397" s="18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7"/>
      <c r="G398" s="18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7"/>
      <c r="G399" s="18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7"/>
      <c r="G400" s="18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7"/>
      <c r="G401" s="18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7"/>
      <c r="G402" s="18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7"/>
      <c r="G403" s="18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7"/>
      <c r="G404" s="18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7"/>
      <c r="G405" s="18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7"/>
      <c r="G406" s="18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7"/>
      <c r="G407" s="18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7"/>
      <c r="G408" s="18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7"/>
      <c r="G409" s="18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7"/>
      <c r="G410" s="18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7"/>
      <c r="G411" s="18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7"/>
      <c r="G412" s="18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7"/>
      <c r="G413" s="18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7"/>
      <c r="G414" s="18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7"/>
      <c r="G415" s="18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7"/>
      <c r="G416" s="18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7"/>
      <c r="G417" s="18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7"/>
      <c r="G418" s="18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7"/>
      <c r="G419" s="18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7"/>
      <c r="G420" s="18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7"/>
      <c r="G421" s="18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7"/>
      <c r="G422" s="18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7"/>
      <c r="G423" s="18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7"/>
      <c r="G424" s="18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7"/>
      <c r="G425" s="18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7"/>
      <c r="G426" s="18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7"/>
      <c r="G427" s="18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7"/>
      <c r="G428" s="18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7"/>
      <c r="G429" s="18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7"/>
      <c r="G430" s="18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7"/>
      <c r="G431" s="18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7"/>
      <c r="G432" s="18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7"/>
      <c r="G433" s="18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7"/>
      <c r="G434" s="18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7"/>
      <c r="G435" s="18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7"/>
      <c r="G436" s="18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7"/>
      <c r="G437" s="18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7"/>
      <c r="G438" s="18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7"/>
      <c r="G439" s="18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7"/>
      <c r="G440" s="18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7"/>
      <c r="G441" s="18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7"/>
      <c r="G442" s="18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7"/>
      <c r="G443" s="18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7"/>
      <c r="G444" s="18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7"/>
      <c r="G445" s="18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7"/>
      <c r="G446" s="18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7"/>
      <c r="G447" s="18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7"/>
      <c r="G448" s="18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7"/>
      <c r="G449" s="18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7"/>
      <c r="G450" s="18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7"/>
      <c r="G451" s="18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7"/>
      <c r="G452" s="18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7"/>
      <c r="G453" s="18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7"/>
      <c r="G454" s="18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7"/>
      <c r="G455" s="18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7"/>
      <c r="G456" s="18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7"/>
      <c r="G457" s="18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7"/>
      <c r="G458" s="18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7"/>
      <c r="G459" s="18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7"/>
      <c r="G460" s="18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7"/>
      <c r="G461" s="18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7"/>
      <c r="G462" s="18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7"/>
      <c r="G463" s="18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7"/>
      <c r="G464" s="18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7"/>
      <c r="G465" s="18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7"/>
      <c r="G466" s="18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7"/>
      <c r="G467" s="18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7"/>
      <c r="G468" s="18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7"/>
      <c r="G469" s="18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7"/>
      <c r="G470" s="18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7"/>
      <c r="G471" s="18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7"/>
      <c r="G472" s="18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7"/>
      <c r="G473" s="18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7"/>
      <c r="G474" s="18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7"/>
      <c r="G475" s="18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7"/>
      <c r="G476" s="18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7"/>
      <c r="G477" s="18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7"/>
      <c r="G478" s="18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7"/>
      <c r="G479" s="18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7"/>
      <c r="G480" s="18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7"/>
      <c r="G481" s="18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7"/>
      <c r="G482" s="18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7"/>
      <c r="G483" s="18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7"/>
      <c r="G484" s="18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7"/>
      <c r="G485" s="18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7"/>
      <c r="G486" s="18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7"/>
      <c r="G487" s="18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7"/>
      <c r="G488" s="18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7"/>
      <c r="G489" s="18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7"/>
      <c r="G490" s="18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7"/>
      <c r="G491" s="18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7"/>
      <c r="G492" s="18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7"/>
      <c r="G493" s="18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7"/>
      <c r="G494" s="18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7"/>
      <c r="G495" s="18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7"/>
      <c r="G496" s="18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7"/>
      <c r="G497" s="18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7"/>
      <c r="G498" s="18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7"/>
      <c r="G499" s="18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7"/>
      <c r="G500" s="18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7"/>
      <c r="G501" s="18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7"/>
      <c r="G502" s="18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7"/>
      <c r="G503" s="18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7"/>
      <c r="G504" s="18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7"/>
      <c r="G505" s="18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7"/>
      <c r="G506" s="18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7"/>
      <c r="G507" s="18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7"/>
      <c r="G508" s="18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7"/>
      <c r="G509" s="18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7"/>
      <c r="G510" s="18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7"/>
      <c r="G511" s="18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7"/>
      <c r="G512" s="18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7"/>
      <c r="G513" s="18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7"/>
      <c r="G514" s="18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7"/>
      <c r="G515" s="18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7"/>
      <c r="G516" s="18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7"/>
      <c r="G517" s="18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7"/>
      <c r="G518" s="18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7"/>
      <c r="G519" s="18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7"/>
      <c r="G520" s="18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7"/>
      <c r="G521" s="18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7"/>
      <c r="G522" s="18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7"/>
      <c r="G523" s="18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7"/>
      <c r="G524" s="18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7"/>
      <c r="G525" s="18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7"/>
      <c r="G526" s="18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7"/>
      <c r="G527" s="18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7"/>
      <c r="G528" s="18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7"/>
      <c r="G529" s="18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7"/>
      <c r="G530" s="18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7"/>
      <c r="G531" s="18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7"/>
      <c r="G532" s="18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7"/>
      <c r="G533" s="18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7"/>
      <c r="G534" s="18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7"/>
      <c r="G535" s="18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7"/>
      <c r="G536" s="18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7"/>
      <c r="G537" s="18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7"/>
      <c r="G538" s="18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7"/>
      <c r="G539" s="18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7"/>
      <c r="G540" s="18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7"/>
      <c r="G541" s="18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7"/>
      <c r="G542" s="18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7"/>
      <c r="G543" s="18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7"/>
      <c r="G544" s="18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7"/>
      <c r="G545" s="18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7"/>
      <c r="G546" s="18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7"/>
      <c r="G547" s="18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7"/>
      <c r="G548" s="18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7"/>
      <c r="G549" s="18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7"/>
      <c r="G550" s="18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7"/>
      <c r="G551" s="18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7"/>
      <c r="G552" s="18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7"/>
      <c r="G553" s="18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7"/>
      <c r="G554" s="18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7"/>
      <c r="G555" s="18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7"/>
      <c r="G556" s="18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7"/>
      <c r="G557" s="18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7"/>
      <c r="G558" s="18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7"/>
      <c r="G559" s="18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7"/>
      <c r="G560" s="18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7"/>
      <c r="G561" s="18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7"/>
      <c r="G562" s="18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7"/>
      <c r="G563" s="18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7"/>
      <c r="G564" s="18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7"/>
      <c r="G565" s="18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7"/>
      <c r="G566" s="18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7"/>
      <c r="G567" s="18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7"/>
      <c r="G568" s="18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7"/>
      <c r="G569" s="18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7"/>
      <c r="G570" s="18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7"/>
      <c r="G571" s="18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7"/>
      <c r="G572" s="18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7"/>
      <c r="G573" s="18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7"/>
      <c r="G574" s="18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7"/>
      <c r="G575" s="18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7"/>
      <c r="G576" s="18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7"/>
      <c r="G577" s="18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7"/>
      <c r="G578" s="18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7"/>
      <c r="G579" s="18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7"/>
      <c r="G580" s="18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7"/>
      <c r="G581" s="18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7"/>
      <c r="G582" s="18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7"/>
      <c r="G583" s="18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7"/>
      <c r="G584" s="18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7"/>
      <c r="G585" s="18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7"/>
      <c r="G586" s="18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7"/>
      <c r="G587" s="18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7"/>
      <c r="G588" s="18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7"/>
      <c r="G589" s="18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7"/>
      <c r="G590" s="18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7"/>
      <c r="G591" s="18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7"/>
      <c r="G592" s="18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7"/>
      <c r="G593" s="18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7"/>
      <c r="G594" s="18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7"/>
      <c r="G595" s="18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7"/>
      <c r="G596" s="18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7"/>
      <c r="G597" s="18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7"/>
      <c r="G598" s="18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7"/>
      <c r="G599" s="18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7"/>
      <c r="G600" s="18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7"/>
      <c r="G601" s="18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7"/>
      <c r="G602" s="18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7"/>
      <c r="G603" s="18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7"/>
      <c r="G604" s="18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7"/>
      <c r="G605" s="18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7"/>
      <c r="G606" s="18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7"/>
      <c r="G607" s="18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7"/>
      <c r="G608" s="18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7"/>
      <c r="G609" s="18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7"/>
      <c r="G610" s="18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7"/>
      <c r="G611" s="18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7"/>
      <c r="G612" s="18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7"/>
      <c r="G613" s="18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7"/>
      <c r="G614" s="18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7"/>
      <c r="G615" s="18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7"/>
      <c r="G616" s="18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7"/>
      <c r="G617" s="18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7"/>
      <c r="G618" s="18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7"/>
      <c r="G619" s="18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7"/>
      <c r="G620" s="18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7"/>
      <c r="G621" s="18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7"/>
      <c r="G622" s="18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7"/>
      <c r="G623" s="18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7"/>
      <c r="G624" s="18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7"/>
      <c r="G625" s="18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7"/>
      <c r="G626" s="18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7"/>
      <c r="G627" s="18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7"/>
      <c r="G628" s="18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7"/>
      <c r="G629" s="18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7"/>
      <c r="G630" s="18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7"/>
      <c r="G631" s="18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7"/>
      <c r="G632" s="18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7"/>
      <c r="G633" s="18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7"/>
      <c r="G634" s="18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7"/>
      <c r="G635" s="18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7"/>
      <c r="G636" s="18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7"/>
      <c r="G637" s="18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7"/>
      <c r="G638" s="18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7"/>
      <c r="G639" s="18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7"/>
      <c r="G640" s="18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7"/>
      <c r="G641" s="18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7"/>
      <c r="G642" s="18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7"/>
      <c r="G643" s="18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7"/>
      <c r="G644" s="18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7"/>
      <c r="G645" s="18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7"/>
      <c r="G646" s="18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7"/>
      <c r="G647" s="18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7"/>
      <c r="G648" s="18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7"/>
      <c r="G649" s="18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7"/>
      <c r="G650" s="18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7"/>
      <c r="G651" s="18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7"/>
      <c r="G652" s="18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7"/>
      <c r="G653" s="18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7"/>
      <c r="G654" s="18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7"/>
      <c r="G655" s="18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7"/>
      <c r="G656" s="18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7"/>
      <c r="G657" s="18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7"/>
      <c r="G658" s="18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7"/>
      <c r="G659" s="18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7"/>
      <c r="G660" s="18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7"/>
      <c r="G661" s="18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7"/>
      <c r="G662" s="18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7"/>
      <c r="G663" s="18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7"/>
      <c r="G664" s="18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7"/>
      <c r="G665" s="18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7"/>
      <c r="G666" s="18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7"/>
      <c r="G667" s="18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7"/>
      <c r="G668" s="18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7"/>
      <c r="G669" s="18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7"/>
      <c r="G670" s="18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7"/>
      <c r="G671" s="18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7"/>
      <c r="G672" s="18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7"/>
      <c r="G673" s="18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7"/>
      <c r="G674" s="18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7"/>
      <c r="G675" s="18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7"/>
      <c r="G676" s="18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7"/>
      <c r="G677" s="18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7"/>
      <c r="G678" s="18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7"/>
      <c r="G679" s="18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7"/>
      <c r="G680" s="18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7"/>
      <c r="G681" s="18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7"/>
      <c r="G682" s="18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7"/>
      <c r="G683" s="18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7"/>
      <c r="G684" s="18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7"/>
      <c r="G685" s="18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7"/>
      <c r="G686" s="18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7"/>
      <c r="G687" s="18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7"/>
      <c r="G688" s="18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7"/>
      <c r="G689" s="18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7"/>
      <c r="G690" s="18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7"/>
      <c r="G691" s="18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7"/>
      <c r="G692" s="18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7"/>
      <c r="G693" s="18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7"/>
      <c r="G694" s="18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7"/>
      <c r="G695" s="18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7"/>
      <c r="G696" s="18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7"/>
      <c r="G697" s="18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7"/>
      <c r="G698" s="18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7"/>
      <c r="G699" s="18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7"/>
      <c r="G700" s="18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7"/>
      <c r="G701" s="18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7"/>
      <c r="G702" s="18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7"/>
      <c r="G703" s="18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7"/>
      <c r="G704" s="18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7"/>
      <c r="G705" s="18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7"/>
      <c r="G706" s="18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7"/>
      <c r="G707" s="18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7"/>
      <c r="G708" s="18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7"/>
      <c r="G709" s="18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7"/>
      <c r="G710" s="18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7"/>
      <c r="G711" s="18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7"/>
      <c r="G712" s="18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7"/>
      <c r="G713" s="18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7"/>
      <c r="G714" s="18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7"/>
      <c r="G715" s="18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7"/>
      <c r="G716" s="18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7"/>
      <c r="G717" s="18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7"/>
      <c r="G718" s="18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7"/>
      <c r="G719" s="18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7"/>
      <c r="G720" s="18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7"/>
      <c r="G721" s="18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7"/>
      <c r="G722" s="18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7"/>
      <c r="G723" s="18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7"/>
      <c r="G724" s="18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7"/>
      <c r="G725" s="18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7"/>
      <c r="G726" s="18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7"/>
      <c r="G727" s="18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7"/>
      <c r="G728" s="18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7"/>
      <c r="G729" s="18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7"/>
      <c r="G730" s="18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7"/>
      <c r="G731" s="18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7"/>
      <c r="G732" s="18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7"/>
      <c r="G733" s="18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7"/>
      <c r="G734" s="18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7"/>
      <c r="G735" s="18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7"/>
      <c r="G736" s="18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7"/>
      <c r="G737" s="18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7"/>
      <c r="G738" s="18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7"/>
      <c r="G739" s="18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7"/>
      <c r="G740" s="18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7"/>
      <c r="G741" s="18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7"/>
      <c r="G742" s="18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7"/>
      <c r="G743" s="18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7"/>
      <c r="G744" s="18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7"/>
      <c r="G745" s="18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7"/>
      <c r="G746" s="18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7"/>
      <c r="G747" s="18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7"/>
      <c r="G748" s="18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7"/>
      <c r="G749" s="18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7"/>
      <c r="G750" s="18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7"/>
      <c r="G751" s="18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7"/>
      <c r="G752" s="18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7"/>
      <c r="G753" s="18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7"/>
      <c r="G754" s="18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7"/>
      <c r="G755" s="18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7"/>
      <c r="G756" s="18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7"/>
      <c r="G757" s="18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7"/>
      <c r="G758" s="18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7"/>
      <c r="G759" s="18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7"/>
      <c r="G760" s="18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7"/>
      <c r="G761" s="18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7"/>
      <c r="G762" s="18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7"/>
      <c r="G763" s="18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7"/>
      <c r="G764" s="18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7"/>
      <c r="G765" s="18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7"/>
      <c r="G766" s="18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7"/>
      <c r="G767" s="18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7"/>
      <c r="G768" s="18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7"/>
      <c r="G769" s="18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7"/>
      <c r="G770" s="18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7"/>
      <c r="G771" s="18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7"/>
      <c r="G772" s="18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7"/>
      <c r="G773" s="18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7"/>
      <c r="G774" s="18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7"/>
      <c r="G775" s="18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7"/>
      <c r="G776" s="18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7"/>
      <c r="G777" s="18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7"/>
      <c r="G778" s="18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7"/>
      <c r="G779" s="18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7"/>
      <c r="G780" s="18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7"/>
      <c r="G781" s="18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7"/>
      <c r="G782" s="18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7"/>
      <c r="G783" s="18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7"/>
      <c r="G784" s="18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7"/>
      <c r="G785" s="18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7"/>
      <c r="G786" s="18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7"/>
      <c r="G787" s="18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7"/>
      <c r="G788" s="18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7"/>
      <c r="G789" s="18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7"/>
      <c r="G790" s="18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7"/>
      <c r="G791" s="18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7"/>
      <c r="G792" s="18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7"/>
      <c r="G793" s="18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7"/>
      <c r="G794" s="18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7"/>
      <c r="G795" s="18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7"/>
      <c r="G796" s="18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7"/>
      <c r="G797" s="18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7"/>
      <c r="G798" s="18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7"/>
      <c r="G799" s="18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7"/>
      <c r="G800" s="18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7"/>
      <c r="G801" s="18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7"/>
      <c r="G802" s="18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7"/>
      <c r="G803" s="18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7"/>
      <c r="G804" s="18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7"/>
      <c r="G805" s="18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7"/>
      <c r="G806" s="18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7"/>
      <c r="G807" s="18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7"/>
      <c r="G808" s="18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7"/>
      <c r="G809" s="18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7"/>
      <c r="G810" s="18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7"/>
      <c r="G811" s="18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7"/>
      <c r="G812" s="18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7"/>
      <c r="G813" s="18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7"/>
      <c r="G814" s="18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7"/>
      <c r="G815" s="18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7"/>
      <c r="G816" s="18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7"/>
      <c r="G817" s="18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7"/>
      <c r="G818" s="18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7"/>
      <c r="G819" s="18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7"/>
      <c r="G820" s="18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7"/>
      <c r="G821" s="18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7"/>
      <c r="G822" s="18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7"/>
      <c r="G823" s="18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7"/>
      <c r="G824" s="18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7"/>
      <c r="G825" s="18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7"/>
      <c r="G826" s="18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7"/>
      <c r="G827" s="18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7"/>
      <c r="G828" s="18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7"/>
      <c r="G829" s="18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7"/>
      <c r="G830" s="18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7"/>
      <c r="G831" s="18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7"/>
      <c r="G832" s="18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7"/>
      <c r="G833" s="18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7"/>
      <c r="G834" s="18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7"/>
      <c r="G835" s="18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7"/>
      <c r="G836" s="18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7"/>
      <c r="G837" s="18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7"/>
      <c r="G838" s="18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7"/>
      <c r="G839" s="18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7"/>
      <c r="G840" s="18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7"/>
      <c r="G841" s="18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7"/>
      <c r="G842" s="18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7"/>
      <c r="G843" s="18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7"/>
      <c r="G844" s="18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7"/>
      <c r="G845" s="18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7"/>
      <c r="G846" s="18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7"/>
      <c r="G847" s="18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7"/>
      <c r="G848" s="18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7"/>
      <c r="G849" s="18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7"/>
      <c r="G850" s="18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7"/>
      <c r="G851" s="18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7"/>
      <c r="G852" s="18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7"/>
      <c r="G853" s="18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7"/>
      <c r="G854" s="18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7"/>
      <c r="G855" s="18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7"/>
      <c r="G856" s="18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7"/>
      <c r="G857" s="18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7"/>
      <c r="G858" s="18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7"/>
      <c r="G859" s="18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7"/>
      <c r="G860" s="18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7"/>
      <c r="G861" s="18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7"/>
      <c r="G862" s="18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7"/>
      <c r="G863" s="18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7"/>
      <c r="G864" s="18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7"/>
      <c r="G865" s="18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7"/>
      <c r="G866" s="18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7"/>
      <c r="G867" s="18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7"/>
      <c r="G868" s="18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7"/>
      <c r="G869" s="18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7"/>
      <c r="G870" s="18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7"/>
      <c r="G871" s="18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7"/>
      <c r="G872" s="18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7"/>
      <c r="G873" s="18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7"/>
      <c r="G874" s="18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7"/>
      <c r="G875" s="18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7"/>
      <c r="G876" s="18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7"/>
      <c r="G877" s="18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7"/>
      <c r="G878" s="18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7"/>
      <c r="G879" s="18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7"/>
      <c r="G880" s="18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7"/>
      <c r="G881" s="18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7"/>
      <c r="G882" s="18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7"/>
      <c r="G883" s="18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7"/>
      <c r="G884" s="18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7"/>
      <c r="G885" s="18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7"/>
      <c r="G886" s="18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7"/>
      <c r="G887" s="18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7"/>
      <c r="G888" s="18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7"/>
      <c r="G889" s="18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7"/>
      <c r="G890" s="18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7"/>
      <c r="G891" s="18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7"/>
      <c r="G892" s="18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7"/>
      <c r="G893" s="18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7"/>
      <c r="G894" s="18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7"/>
      <c r="G895" s="18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7"/>
      <c r="G896" s="18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7"/>
      <c r="G897" s="18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7"/>
      <c r="G898" s="18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7"/>
      <c r="G899" s="18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7"/>
      <c r="G900" s="18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7"/>
      <c r="G901" s="18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7"/>
      <c r="G902" s="18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7"/>
      <c r="G903" s="18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7"/>
      <c r="G904" s="18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7"/>
      <c r="G905" s="18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7"/>
      <c r="G906" s="18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7"/>
      <c r="G907" s="18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7"/>
      <c r="G908" s="18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7"/>
      <c r="G909" s="18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7"/>
      <c r="G910" s="18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7"/>
      <c r="G911" s="18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7"/>
      <c r="G912" s="18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7"/>
      <c r="G913" s="18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7"/>
      <c r="G914" s="18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7"/>
      <c r="G915" s="18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7"/>
      <c r="G916" s="18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7"/>
      <c r="G917" s="18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7"/>
      <c r="G918" s="18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7"/>
      <c r="G919" s="18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7"/>
      <c r="G920" s="18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7"/>
      <c r="G921" s="18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7"/>
      <c r="G922" s="18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7"/>
      <c r="G923" s="18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7"/>
      <c r="G924" s="18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7"/>
      <c r="G925" s="18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7"/>
      <c r="G926" s="18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7"/>
      <c r="G927" s="18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7"/>
      <c r="G928" s="18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7"/>
      <c r="G929" s="18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7"/>
      <c r="G930" s="18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7"/>
      <c r="G931" s="18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7"/>
      <c r="G932" s="18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7"/>
      <c r="G933" s="18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7"/>
      <c r="G934" s="18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7"/>
      <c r="G935" s="18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7"/>
      <c r="G936" s="18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7"/>
      <c r="G937" s="18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7"/>
      <c r="G938" s="18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7"/>
      <c r="G939" s="18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7"/>
      <c r="G940" s="18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7"/>
      <c r="G941" s="18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7"/>
      <c r="G942" s="18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7"/>
      <c r="G943" s="18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7"/>
      <c r="G944" s="18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7"/>
      <c r="G945" s="18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7"/>
      <c r="G946" s="18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7"/>
      <c r="G947" s="18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7"/>
      <c r="G948" s="18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7"/>
      <c r="G949" s="18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7"/>
      <c r="G950" s="18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7"/>
      <c r="G951" s="18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7"/>
      <c r="G952" s="18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7"/>
      <c r="G953" s="18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7"/>
      <c r="G954" s="18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7"/>
      <c r="G955" s="18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7"/>
      <c r="G956" s="18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7"/>
      <c r="G957" s="18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7"/>
      <c r="G958" s="18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7"/>
      <c r="G959" s="18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7"/>
      <c r="G960" s="18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7"/>
      <c r="G961" s="18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7"/>
      <c r="G962" s="18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7"/>
      <c r="G963" s="18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7"/>
      <c r="G964" s="18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7"/>
      <c r="G965" s="18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7"/>
      <c r="G966" s="18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7"/>
      <c r="G967" s="18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7"/>
      <c r="G968" s="18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7"/>
      <c r="G969" s="18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7"/>
      <c r="G970" s="18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7"/>
      <c r="G971" s="18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7"/>
      <c r="G972" s="18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7"/>
      <c r="G973" s="18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7"/>
      <c r="G974" s="18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7"/>
      <c r="G975" s="18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7"/>
      <c r="G976" s="18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7"/>
      <c r="G977" s="18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7"/>
      <c r="G978" s="18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7"/>
      <c r="G979" s="18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7"/>
      <c r="G980" s="18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7"/>
      <c r="G981" s="18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7"/>
      <c r="G982" s="18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7"/>
      <c r="G983" s="18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7"/>
      <c r="G984" s="18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7"/>
      <c r="G985" s="18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7"/>
      <c r="G986" s="18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7"/>
      <c r="G987" s="18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7"/>
      <c r="G988" s="18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7"/>
      <c r="G989" s="18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A990" s="16"/>
      <c r="B990" s="16"/>
      <c r="C990" s="16"/>
      <c r="D990" s="16"/>
      <c r="E990" s="16"/>
      <c r="F990" s="17"/>
      <c r="G990" s="18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A991" s="16"/>
      <c r="B991" s="16"/>
      <c r="C991" s="16"/>
      <c r="D991" s="16"/>
      <c r="E991" s="16"/>
      <c r="F991" s="17"/>
      <c r="G991" s="18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A992" s="16"/>
      <c r="B992" s="16"/>
      <c r="C992" s="16"/>
      <c r="D992" s="16"/>
      <c r="E992" s="16"/>
      <c r="F992" s="17"/>
      <c r="G992" s="18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 customHeight="1">
      <c r="A993" s="16"/>
      <c r="B993" s="16"/>
      <c r="C993" s="16"/>
      <c r="D993" s="16"/>
      <c r="E993" s="16"/>
      <c r="F993" s="17"/>
      <c r="G993" s="18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 customHeight="1">
      <c r="A994" s="16"/>
      <c r="B994" s="16"/>
      <c r="C994" s="16"/>
      <c r="D994" s="16"/>
      <c r="E994" s="16"/>
      <c r="F994" s="17"/>
      <c r="G994" s="18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 customHeight="1">
      <c r="A995" s="16"/>
      <c r="B995" s="16"/>
      <c r="C995" s="16"/>
      <c r="D995" s="16"/>
      <c r="E995" s="16"/>
      <c r="F995" s="17"/>
      <c r="G995" s="18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 customHeight="1">
      <c r="A996" s="16"/>
      <c r="B996" s="16"/>
      <c r="C996" s="16"/>
      <c r="D996" s="16"/>
      <c r="E996" s="16"/>
      <c r="F996" s="17"/>
      <c r="G996" s="18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 customHeight="1">
      <c r="A997" s="16"/>
      <c r="B997" s="16"/>
      <c r="C997" s="16"/>
      <c r="D997" s="16"/>
      <c r="E997" s="16"/>
      <c r="F997" s="17"/>
      <c r="G997" s="18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 customHeight="1">
      <c r="A998" s="16"/>
      <c r="B998" s="16"/>
      <c r="C998" s="16"/>
      <c r="D998" s="16"/>
      <c r="E998" s="16"/>
      <c r="F998" s="17"/>
      <c r="G998" s="18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 customHeight="1">
      <c r="A999" s="16"/>
      <c r="B999" s="16"/>
      <c r="C999" s="16"/>
      <c r="D999" s="16"/>
      <c r="E999" s="16"/>
      <c r="F999" s="17"/>
      <c r="G999" s="18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 customHeight="1">
      <c r="A1000" s="16"/>
      <c r="B1000" s="16"/>
      <c r="C1000" s="16"/>
      <c r="D1000" s="16"/>
      <c r="E1000" s="16"/>
      <c r="F1000" s="17"/>
      <c r="G1000" s="18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</sheetData>
  <mergeCells count="24">
    <mergeCell ref="B60:D60"/>
    <mergeCell ref="B65:C65"/>
    <mergeCell ref="B50:C50"/>
    <mergeCell ref="B51:C51"/>
    <mergeCell ref="B52:C52"/>
    <mergeCell ref="B53:C53"/>
    <mergeCell ref="B54:C54"/>
    <mergeCell ref="B55:C55"/>
    <mergeCell ref="B57:C57"/>
    <mergeCell ref="B46:C46"/>
    <mergeCell ref="B47:C47"/>
    <mergeCell ref="B48:C48"/>
    <mergeCell ref="B49:C49"/>
    <mergeCell ref="B59:C59"/>
    <mergeCell ref="B34:D34"/>
    <mergeCell ref="B39:D39"/>
    <mergeCell ref="B41:D41"/>
    <mergeCell ref="B44:C44"/>
    <mergeCell ref="B45:C45"/>
    <mergeCell ref="B9:C9"/>
    <mergeCell ref="B13:C13"/>
    <mergeCell ref="B14:D14"/>
    <mergeCell ref="B15:D15"/>
    <mergeCell ref="B25:D25"/>
  </mergeCells>
  <pageMargins left="0.70866141732283472" right="0.70866141732283472" top="0.74803149606299213" bottom="0.74803149606299213" header="0" footer="0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/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11" width="8.85546875" customWidth="1"/>
    <col min="12" max="26" width="8" customWidth="1"/>
  </cols>
  <sheetData>
    <row r="1" spans="1:26">
      <c r="A1" s="16"/>
      <c r="B1" s="16"/>
      <c r="C1" s="16"/>
      <c r="D1" s="16"/>
      <c r="E1" s="16"/>
      <c r="F1" s="17"/>
      <c r="G1" s="18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>
      <c r="A2" s="16"/>
      <c r="B2" s="19" t="s">
        <v>23</v>
      </c>
      <c r="C2" s="26" t="s">
        <v>24</v>
      </c>
      <c r="D2" s="25" t="s">
        <v>25</v>
      </c>
      <c r="E2" s="16"/>
      <c r="F2" s="22"/>
      <c r="G2" s="22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>
      <c r="A3" s="16"/>
      <c r="B3" s="59" t="s">
        <v>26</v>
      </c>
      <c r="C3" s="24">
        <v>2395.54</v>
      </c>
      <c r="D3" s="25">
        <v>44</v>
      </c>
      <c r="E3" s="16"/>
      <c r="F3" s="22"/>
      <c r="G3" s="22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>
      <c r="A4" s="16"/>
      <c r="B4" s="59" t="s">
        <v>90</v>
      </c>
      <c r="C4" s="26">
        <f>C3*D4/D3</f>
        <v>816.6613636363636</v>
      </c>
      <c r="D4" s="25">
        <v>15</v>
      </c>
      <c r="E4" s="16"/>
      <c r="F4" s="22"/>
      <c r="G4" s="22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>
      <c r="A5" s="16"/>
      <c r="B5" s="16" t="s">
        <v>91</v>
      </c>
      <c r="C5" s="16"/>
      <c r="D5" s="16"/>
      <c r="E5" s="16"/>
      <c r="F5" s="17"/>
      <c r="G5" s="18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>
      <c r="A6" s="16"/>
      <c r="B6" s="16" t="s">
        <v>92</v>
      </c>
      <c r="C6" s="16"/>
      <c r="D6" s="16"/>
      <c r="E6" s="16"/>
      <c r="F6" s="17"/>
      <c r="G6" s="18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.75" customHeight="1">
      <c r="A7" s="16"/>
      <c r="B7" s="16" t="s">
        <v>93</v>
      </c>
      <c r="C7" s="16"/>
      <c r="D7" s="16"/>
      <c r="E7" s="16"/>
      <c r="F7" s="17"/>
      <c r="G7" s="18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45.75" customHeight="1">
      <c r="A8" s="16"/>
      <c r="B8" s="27" t="s">
        <v>31</v>
      </c>
      <c r="C8" s="28" t="s">
        <v>32</v>
      </c>
      <c r="D8" s="29" t="s">
        <v>33</v>
      </c>
      <c r="E8" s="16"/>
      <c r="F8" s="17"/>
      <c r="G8" s="18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>
      <c r="A9" s="16"/>
      <c r="B9" s="106" t="s">
        <v>34</v>
      </c>
      <c r="C9" s="107"/>
      <c r="D9" s="30"/>
      <c r="E9" s="16"/>
      <c r="F9" s="17"/>
      <c r="G9" s="18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>
      <c r="A10" s="16"/>
      <c r="B10" s="31" t="s">
        <v>35</v>
      </c>
      <c r="C10" s="32"/>
      <c r="D10" s="30">
        <f>C4</f>
        <v>816.6613636363636</v>
      </c>
      <c r="E10" s="16"/>
      <c r="F10" s="17"/>
      <c r="G10" s="18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>
      <c r="A11" s="16"/>
      <c r="B11" s="31" t="s">
        <v>36</v>
      </c>
      <c r="C11" s="34">
        <v>0.3</v>
      </c>
      <c r="D11" s="30">
        <f>C4*C11</f>
        <v>244.99840909090906</v>
      </c>
      <c r="E11" s="16"/>
      <c r="F11" s="17"/>
      <c r="G11" s="18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>
      <c r="A12" s="16"/>
      <c r="B12" s="31" t="s">
        <v>37</v>
      </c>
      <c r="C12" s="34"/>
      <c r="D12" s="30"/>
      <c r="E12" s="16"/>
      <c r="F12" s="17"/>
      <c r="G12" s="18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>
      <c r="A13" s="16"/>
      <c r="B13" s="108" t="s">
        <v>38</v>
      </c>
      <c r="C13" s="107"/>
      <c r="D13" s="35">
        <f>SUM(D10:D11)</f>
        <v>1061.6597727272726</v>
      </c>
      <c r="E13" s="36"/>
      <c r="F13" s="17"/>
      <c r="G13" s="18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>
      <c r="A14" s="16"/>
      <c r="B14" s="109" t="s">
        <v>39</v>
      </c>
      <c r="C14" s="110"/>
      <c r="D14" s="111"/>
      <c r="E14" s="16"/>
      <c r="F14" s="17"/>
      <c r="G14" s="18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>
      <c r="A15" s="16"/>
      <c r="B15" s="112" t="s">
        <v>40</v>
      </c>
      <c r="C15" s="110"/>
      <c r="D15" s="111"/>
      <c r="E15" s="16"/>
      <c r="F15" s="17"/>
      <c r="G15" s="18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>
      <c r="A16" s="16"/>
      <c r="B16" s="31" t="s">
        <v>41</v>
      </c>
      <c r="C16" s="37">
        <v>0.08</v>
      </c>
      <c r="D16" s="38">
        <f t="shared" ref="D16:D24" si="0">TRUNC(C16*$D$13,2)</f>
        <v>84.93</v>
      </c>
      <c r="E16" s="16"/>
      <c r="F16" s="17"/>
      <c r="G16" s="18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>
      <c r="A17" s="16"/>
      <c r="B17" s="31" t="s">
        <v>42</v>
      </c>
      <c r="C17" s="37">
        <v>2E-3</v>
      </c>
      <c r="D17" s="38">
        <f t="shared" si="0"/>
        <v>2.12</v>
      </c>
      <c r="E17" s="16"/>
      <c r="F17" s="17"/>
      <c r="G17" s="18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>
      <c r="A18" s="16"/>
      <c r="B18" s="31" t="s">
        <v>43</v>
      </c>
      <c r="C18" s="37">
        <v>0.2</v>
      </c>
      <c r="D18" s="38">
        <f t="shared" si="0"/>
        <v>212.33</v>
      </c>
      <c r="E18" s="16"/>
      <c r="F18" s="17"/>
      <c r="G18" s="18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>
      <c r="A19" s="16"/>
      <c r="B19" s="39" t="s">
        <v>44</v>
      </c>
      <c r="C19" s="40">
        <v>0.05</v>
      </c>
      <c r="D19" s="41">
        <f t="shared" si="0"/>
        <v>53.08</v>
      </c>
      <c r="E19" s="16"/>
      <c r="F19" s="17"/>
      <c r="G19" s="18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>
      <c r="A20" s="16"/>
      <c r="B20" s="31" t="s">
        <v>45</v>
      </c>
      <c r="C20" s="37">
        <v>2.5000000000000001E-2</v>
      </c>
      <c r="D20" s="38">
        <f t="shared" si="0"/>
        <v>26.54</v>
      </c>
      <c r="E20" s="16"/>
      <c r="F20" s="17"/>
      <c r="G20" s="18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31" t="s">
        <v>46</v>
      </c>
      <c r="C21" s="37">
        <v>6.0000000000000001E-3</v>
      </c>
      <c r="D21" s="38">
        <f t="shared" si="0"/>
        <v>6.36</v>
      </c>
      <c r="E21" s="16"/>
      <c r="F21" s="17"/>
      <c r="G21" s="18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31" t="s">
        <v>47</v>
      </c>
      <c r="C22" s="37">
        <v>0.01</v>
      </c>
      <c r="D22" s="38">
        <f t="shared" si="0"/>
        <v>10.61</v>
      </c>
      <c r="E22" s="16"/>
      <c r="F22" s="17"/>
      <c r="G22" s="18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31" t="s">
        <v>48</v>
      </c>
      <c r="C23" s="37">
        <v>1.4999999999999999E-2</v>
      </c>
      <c r="D23" s="38">
        <f t="shared" si="0"/>
        <v>15.92</v>
      </c>
      <c r="E23" s="16"/>
      <c r="F23" s="17"/>
      <c r="G23" s="18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42" t="s">
        <v>49</v>
      </c>
      <c r="C24" s="43">
        <f>SUM(C16:C23)</f>
        <v>0.38800000000000007</v>
      </c>
      <c r="D24" s="44">
        <f t="shared" si="0"/>
        <v>411.92</v>
      </c>
      <c r="E24" s="16"/>
      <c r="F24" s="17"/>
      <c r="G24" s="18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12" t="s">
        <v>50</v>
      </c>
      <c r="C25" s="110"/>
      <c r="D25" s="111"/>
      <c r="E25" s="16"/>
      <c r="F25" s="17"/>
      <c r="G25" s="18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31" t="s">
        <v>51</v>
      </c>
      <c r="C26" s="37">
        <v>0.1111</v>
      </c>
      <c r="D26" s="38">
        <f t="shared" ref="D26:D33" si="1">TRUNC(C26*$D$13,2)</f>
        <v>117.95</v>
      </c>
      <c r="E26" s="16"/>
      <c r="F26" s="17"/>
      <c r="G26" s="18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31" t="s">
        <v>52</v>
      </c>
      <c r="C27" s="37">
        <v>1.4999999999999999E-2</v>
      </c>
      <c r="D27" s="38">
        <f t="shared" si="1"/>
        <v>15.92</v>
      </c>
      <c r="E27" s="16"/>
      <c r="F27" s="17"/>
      <c r="G27" s="18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31" t="s">
        <v>53</v>
      </c>
      <c r="C28" s="37">
        <f t="shared" ref="C28:C29" si="2">(1/30)/12</f>
        <v>2.7777777777777779E-3</v>
      </c>
      <c r="D28" s="38">
        <f t="shared" si="1"/>
        <v>2.94</v>
      </c>
      <c r="E28" s="16"/>
      <c r="F28" s="17"/>
      <c r="G28" s="18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31" t="s">
        <v>54</v>
      </c>
      <c r="C29" s="37">
        <f t="shared" si="2"/>
        <v>2.7777777777777779E-3</v>
      </c>
      <c r="D29" s="38">
        <f t="shared" si="1"/>
        <v>2.94</v>
      </c>
      <c r="E29" s="16"/>
      <c r="F29" s="17"/>
      <c r="G29" s="18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31" t="s">
        <v>55</v>
      </c>
      <c r="C30" s="37">
        <f>(0.5/30)/12</f>
        <v>1.3888888888888889E-3</v>
      </c>
      <c r="D30" s="38">
        <f t="shared" si="1"/>
        <v>1.47</v>
      </c>
      <c r="E30" s="16"/>
      <c r="F30" s="17"/>
      <c r="G30" s="18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31" t="s">
        <v>56</v>
      </c>
      <c r="C31" s="37">
        <f>TRUNC((7/30/12),4)</f>
        <v>1.9400000000000001E-2</v>
      </c>
      <c r="D31" s="38">
        <f t="shared" si="1"/>
        <v>20.59</v>
      </c>
      <c r="E31" s="16"/>
      <c r="F31" s="17"/>
      <c r="G31" s="18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31" t="s">
        <v>57</v>
      </c>
      <c r="C32" s="37">
        <v>8.3299999999999999E-2</v>
      </c>
      <c r="D32" s="38">
        <f t="shared" si="1"/>
        <v>88.43</v>
      </c>
      <c r="E32" s="16"/>
      <c r="F32" s="17"/>
      <c r="G32" s="18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42" t="s">
        <v>58</v>
      </c>
      <c r="C33" s="43">
        <f>SUM(C26:C32)</f>
        <v>0.23574444444444442</v>
      </c>
      <c r="D33" s="44">
        <f t="shared" si="1"/>
        <v>250.28</v>
      </c>
      <c r="E33" s="17"/>
      <c r="F33" s="17"/>
      <c r="G33" s="18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12" t="s">
        <v>59</v>
      </c>
      <c r="C34" s="110"/>
      <c r="D34" s="111"/>
      <c r="E34" s="16"/>
      <c r="F34" s="17"/>
      <c r="G34" s="18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31" t="s">
        <v>60</v>
      </c>
      <c r="C35" s="37">
        <f>((1/12)*0.03)</f>
        <v>2.4999999999999996E-3</v>
      </c>
      <c r="D35" s="38">
        <f t="shared" ref="D35:D38" si="3">TRUNC(C35*$D$13,2)</f>
        <v>2.65</v>
      </c>
      <c r="E35" s="16"/>
      <c r="F35" s="17"/>
      <c r="G35" s="18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31" t="s">
        <v>61</v>
      </c>
      <c r="C36" s="37">
        <f>C35*C16</f>
        <v>1.9999999999999998E-4</v>
      </c>
      <c r="D36" s="38">
        <f t="shared" si="3"/>
        <v>0.21</v>
      </c>
      <c r="E36" s="16"/>
      <c r="F36" s="17"/>
      <c r="G36" s="18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31" t="s">
        <v>62</v>
      </c>
      <c r="C37" s="37">
        <v>0.01</v>
      </c>
      <c r="D37" s="38">
        <f t="shared" si="3"/>
        <v>10.61</v>
      </c>
      <c r="E37" s="16"/>
      <c r="F37" s="17"/>
      <c r="G37" s="18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42" t="s">
        <v>63</v>
      </c>
      <c r="C38" s="43">
        <f>SUM(C35:C37)</f>
        <v>1.2699999999999999E-2</v>
      </c>
      <c r="D38" s="44">
        <f t="shared" si="3"/>
        <v>13.48</v>
      </c>
      <c r="E38" s="16"/>
      <c r="F38" s="17"/>
      <c r="G38" s="18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12" t="s">
        <v>64</v>
      </c>
      <c r="C39" s="110"/>
      <c r="D39" s="111"/>
      <c r="E39" s="16"/>
      <c r="F39" s="17"/>
      <c r="G39" s="18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24" customHeight="1">
      <c r="A40" s="16"/>
      <c r="B40" s="46" t="s">
        <v>65</v>
      </c>
      <c r="C40" s="43">
        <f>+C24*C33</f>
        <v>9.1468844444444447E-2</v>
      </c>
      <c r="D40" s="44">
        <f>TRUNC(C40*$D$13,2)</f>
        <v>97.1</v>
      </c>
      <c r="E40" s="16"/>
      <c r="F40" s="17"/>
      <c r="G40" s="18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12" t="s">
        <v>66</v>
      </c>
      <c r="C41" s="110"/>
      <c r="D41" s="111"/>
      <c r="E41" s="16"/>
      <c r="F41" s="17"/>
      <c r="G41" s="18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30" customHeight="1">
      <c r="A42" s="16"/>
      <c r="B42" s="46" t="s">
        <v>67</v>
      </c>
      <c r="C42" s="43">
        <f>C38*C16</f>
        <v>1.016E-3</v>
      </c>
      <c r="D42" s="44">
        <f t="shared" ref="D42:D43" si="4">TRUNC(C42*$D$13,2)</f>
        <v>1.07</v>
      </c>
      <c r="E42" s="16"/>
      <c r="F42" s="17"/>
      <c r="G42" s="18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25.5" customHeight="1">
      <c r="A43" s="16"/>
      <c r="B43" s="47" t="s">
        <v>68</v>
      </c>
      <c r="C43" s="48">
        <f>SUM(C24+C33+C38+C40)</f>
        <v>0.72791328888888895</v>
      </c>
      <c r="D43" s="44">
        <f t="shared" si="4"/>
        <v>772.79</v>
      </c>
      <c r="E43" s="16"/>
      <c r="F43" s="17"/>
      <c r="G43" s="18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6.5" customHeight="1">
      <c r="A44" s="16"/>
      <c r="B44" s="113" t="s">
        <v>69</v>
      </c>
      <c r="C44" s="107"/>
      <c r="D44" s="44"/>
      <c r="E44" s="16"/>
      <c r="F44" s="17"/>
      <c r="G44" s="18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14" t="s">
        <v>70</v>
      </c>
      <c r="C45" s="107"/>
      <c r="D45" s="49">
        <f>(3.9*2*15)-D10*6%</f>
        <v>68.000318181818187</v>
      </c>
      <c r="E45" s="16"/>
      <c r="F45" s="17"/>
      <c r="G45" s="18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14" t="s">
        <v>71</v>
      </c>
      <c r="C46" s="107"/>
      <c r="D46" s="38">
        <f>('Salários e Benefícios'!M6*15)*0.9</f>
        <v>361.39500000000004</v>
      </c>
      <c r="E46" s="16"/>
      <c r="F46" s="17"/>
      <c r="G46" s="18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14" t="s">
        <v>72</v>
      </c>
      <c r="C47" s="107"/>
      <c r="D47" s="50">
        <v>202.67</v>
      </c>
      <c r="E47" s="16"/>
      <c r="F47" s="17"/>
      <c r="G47" s="18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2.75" customHeight="1">
      <c r="A48" s="16"/>
      <c r="B48" s="115" t="s">
        <v>73</v>
      </c>
      <c r="C48" s="107"/>
      <c r="D48" s="50">
        <v>146.13999999999999</v>
      </c>
      <c r="E48" s="16"/>
      <c r="F48" s="17"/>
      <c r="G48" s="18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2.75" customHeight="1">
      <c r="A49" s="16"/>
      <c r="B49" s="115" t="s">
        <v>74</v>
      </c>
      <c r="C49" s="107"/>
      <c r="D49" s="50">
        <v>20.37</v>
      </c>
      <c r="E49" s="16"/>
      <c r="F49" s="17"/>
      <c r="G49" s="18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2.75" customHeight="1">
      <c r="A50" s="16"/>
      <c r="B50" s="114" t="s">
        <v>75</v>
      </c>
      <c r="C50" s="107"/>
      <c r="D50" s="50">
        <v>0</v>
      </c>
      <c r="E50" s="16"/>
      <c r="F50" s="17"/>
      <c r="G50" s="18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2.75" customHeight="1">
      <c r="A51" s="16"/>
      <c r="B51" s="118" t="s">
        <v>76</v>
      </c>
      <c r="C51" s="107"/>
      <c r="D51" s="38">
        <f>'Memória de Cálculo - Uniformes'!E26</f>
        <v>2.5</v>
      </c>
      <c r="E51" s="16"/>
      <c r="F51" s="17"/>
      <c r="G51" s="18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2.75" customHeight="1">
      <c r="A52" s="16"/>
      <c r="B52" s="115" t="s">
        <v>77</v>
      </c>
      <c r="C52" s="107"/>
      <c r="D52" s="38">
        <f>'Memória de Cálculo - Uniformes'!E19</f>
        <v>30.888888888888889</v>
      </c>
      <c r="E52" s="16"/>
      <c r="F52" s="17"/>
      <c r="G52" s="18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2.75" customHeight="1">
      <c r="A53" s="16"/>
      <c r="B53" s="115" t="s">
        <v>78</v>
      </c>
      <c r="C53" s="107"/>
      <c r="D53" s="38">
        <f>'Memória de Cálculo - Uniformes'!E13</f>
        <v>170.83333333333334</v>
      </c>
      <c r="E53" s="16"/>
      <c r="F53" s="17"/>
      <c r="G53" s="18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3.5" customHeight="1">
      <c r="A54" s="16"/>
      <c r="B54" s="113" t="s">
        <v>79</v>
      </c>
      <c r="C54" s="107"/>
      <c r="D54" s="44">
        <f>TRUNC(SUM(D45:D53),2)</f>
        <v>1002.79</v>
      </c>
      <c r="E54" s="16"/>
      <c r="F54" s="17"/>
      <c r="G54" s="18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7.25" customHeight="1">
      <c r="A55" s="16"/>
      <c r="B55" s="116" t="s">
        <v>80</v>
      </c>
      <c r="C55" s="107"/>
      <c r="D55" s="44">
        <f>TRUNC(D13+D43+D54,2)</f>
        <v>2837.23</v>
      </c>
      <c r="E55" s="16"/>
      <c r="F55" s="17"/>
      <c r="G55" s="18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25.5" customHeight="1">
      <c r="A56" s="16"/>
      <c r="B56" s="51" t="s">
        <v>81</v>
      </c>
      <c r="C56" s="52">
        <v>0.03</v>
      </c>
      <c r="D56" s="53">
        <f>TRUNC(C56*$D$55,2)</f>
        <v>85.11</v>
      </c>
      <c r="E56" s="16"/>
      <c r="F56" s="17"/>
      <c r="G56" s="18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25.5" customHeight="1">
      <c r="A57" s="16"/>
      <c r="B57" s="116" t="s">
        <v>94</v>
      </c>
      <c r="C57" s="107"/>
      <c r="D57" s="44">
        <f>TRUNC(D55+D56,2)</f>
        <v>2922.34</v>
      </c>
      <c r="E57" s="16"/>
      <c r="F57" s="17"/>
      <c r="G57" s="18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2.75" customHeight="1">
      <c r="A58" s="16"/>
      <c r="B58" s="54" t="s">
        <v>82</v>
      </c>
      <c r="C58" s="52">
        <v>0.03</v>
      </c>
      <c r="D58" s="53">
        <f>TRUNC(C58*$D$57,2)</f>
        <v>87.67</v>
      </c>
      <c r="E58" s="16"/>
      <c r="F58" s="17"/>
      <c r="G58" s="18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32.25" customHeight="1">
      <c r="A59" s="16"/>
      <c r="B59" s="116" t="s">
        <v>83</v>
      </c>
      <c r="C59" s="107"/>
      <c r="D59" s="44">
        <f>TRUNC(D57+D58,2)</f>
        <v>3010.01</v>
      </c>
      <c r="E59" s="16"/>
      <c r="F59" s="17"/>
      <c r="G59" s="18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2.75" customHeight="1">
      <c r="A60" s="55"/>
      <c r="B60" s="106" t="s">
        <v>84</v>
      </c>
      <c r="C60" s="110"/>
      <c r="D60" s="111"/>
      <c r="E60" s="55"/>
      <c r="F60" s="56"/>
      <c r="G60" s="57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 spans="1:26" ht="12.75" customHeight="1">
      <c r="A61" s="16"/>
      <c r="B61" s="31" t="s">
        <v>85</v>
      </c>
      <c r="C61" s="37">
        <v>0.02</v>
      </c>
      <c r="D61" s="30">
        <f t="shared" ref="D61:D64" si="5">TRUNC(C61*$D$65,2)</f>
        <v>70.2</v>
      </c>
      <c r="E61" s="16"/>
      <c r="F61" s="17"/>
      <c r="G61" s="18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2.75" customHeight="1">
      <c r="A62" s="16"/>
      <c r="B62" s="31" t="s">
        <v>86</v>
      </c>
      <c r="C62" s="37">
        <v>0.03</v>
      </c>
      <c r="D62" s="30">
        <f t="shared" si="5"/>
        <v>105.3</v>
      </c>
      <c r="E62" s="16"/>
      <c r="F62" s="17"/>
      <c r="G62" s="18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2.75" customHeight="1">
      <c r="A63" s="16"/>
      <c r="B63" s="31" t="s">
        <v>87</v>
      </c>
      <c r="C63" s="37">
        <v>6.4999999999999997E-3</v>
      </c>
      <c r="D63" s="30">
        <f t="shared" si="5"/>
        <v>22.81</v>
      </c>
      <c r="E63" s="16"/>
      <c r="F63" s="17"/>
      <c r="G63" s="18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9.5" customHeight="1">
      <c r="A64" s="55"/>
      <c r="B64" s="42" t="s">
        <v>88</v>
      </c>
      <c r="C64" s="43">
        <f>SUM(C61:C63)</f>
        <v>5.6500000000000002E-2</v>
      </c>
      <c r="D64" s="35">
        <f t="shared" si="5"/>
        <v>198.32</v>
      </c>
      <c r="E64" s="55"/>
      <c r="F64" s="56"/>
      <c r="G64" s="57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 spans="1:26" ht="19.5" customHeight="1">
      <c r="A65" s="55"/>
      <c r="B65" s="117" t="s">
        <v>89</v>
      </c>
      <c r="C65" s="104"/>
      <c r="D65" s="58">
        <f>TRUNC((D59)/((100-14.25)/(100)),2)</f>
        <v>3510.21</v>
      </c>
      <c r="E65" s="55"/>
      <c r="F65" s="56"/>
      <c r="G65" s="57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 spans="1:26" ht="15.75" customHeight="1">
      <c r="A66" s="55"/>
      <c r="B66" s="55"/>
      <c r="C66" s="55"/>
      <c r="D66" s="56"/>
      <c r="E66" s="55"/>
      <c r="F66" s="56"/>
      <c r="G66" s="57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 spans="1:26" ht="15.75" customHeight="1">
      <c r="A67" s="16"/>
      <c r="B67" s="16"/>
      <c r="C67" s="16"/>
      <c r="D67" s="16"/>
      <c r="E67" s="16"/>
      <c r="F67" s="17"/>
      <c r="G67" s="18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7"/>
      <c r="G68" s="18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7"/>
      <c r="G69" s="18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7"/>
      <c r="G70" s="18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7"/>
      <c r="G71" s="18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7"/>
      <c r="G72" s="18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7"/>
      <c r="G73" s="18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7"/>
      <c r="G74" s="18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7"/>
      <c r="G75" s="18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7"/>
      <c r="G76" s="18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7"/>
      <c r="G77" s="18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7"/>
      <c r="G78" s="18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7"/>
      <c r="G79" s="18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7"/>
      <c r="G80" s="18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7"/>
      <c r="G81" s="18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7"/>
      <c r="G82" s="18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7"/>
      <c r="G83" s="18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7"/>
      <c r="G84" s="18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7"/>
      <c r="G85" s="18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7"/>
      <c r="G86" s="18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7"/>
      <c r="G87" s="18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7"/>
      <c r="G88" s="18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7"/>
      <c r="G89" s="18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7"/>
      <c r="G90" s="18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7"/>
      <c r="G91" s="18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7"/>
      <c r="G92" s="18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7"/>
      <c r="G93" s="18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7"/>
      <c r="G94" s="18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7"/>
      <c r="G95" s="18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7"/>
      <c r="G96" s="18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7"/>
      <c r="G97" s="18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7"/>
      <c r="G98" s="18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7"/>
      <c r="G99" s="18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7"/>
      <c r="G100" s="18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7"/>
      <c r="G101" s="18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7"/>
      <c r="G102" s="18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7"/>
      <c r="G103" s="18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7"/>
      <c r="G104" s="18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7"/>
      <c r="G105" s="18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7"/>
      <c r="G106" s="18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7"/>
      <c r="G107" s="18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7"/>
      <c r="G108" s="18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7"/>
      <c r="G109" s="18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7"/>
      <c r="G110" s="18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7"/>
      <c r="G111" s="18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7"/>
      <c r="G112" s="18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7"/>
      <c r="G113" s="18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7"/>
      <c r="G114" s="18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7"/>
      <c r="G115" s="18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7"/>
      <c r="G116" s="18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7"/>
      <c r="G117" s="18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7"/>
      <c r="G118" s="18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7"/>
      <c r="G119" s="18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7"/>
      <c r="G120" s="18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7"/>
      <c r="G121" s="18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7"/>
      <c r="G122" s="18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7"/>
      <c r="G123" s="18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7"/>
      <c r="G124" s="18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7"/>
      <c r="G125" s="18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7"/>
      <c r="G126" s="18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7"/>
      <c r="G127" s="18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7"/>
      <c r="G128" s="18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7"/>
      <c r="G129" s="18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7"/>
      <c r="G130" s="18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7"/>
      <c r="G131" s="18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7"/>
      <c r="G132" s="18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7"/>
      <c r="G133" s="18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7"/>
      <c r="G134" s="18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7"/>
      <c r="G135" s="18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7"/>
      <c r="G136" s="18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7"/>
      <c r="G137" s="18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7"/>
      <c r="G138" s="18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7"/>
      <c r="G139" s="18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7"/>
      <c r="G140" s="18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7"/>
      <c r="G141" s="18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7"/>
      <c r="G142" s="18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7"/>
      <c r="G143" s="18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7"/>
      <c r="G144" s="18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7"/>
      <c r="G145" s="18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7"/>
      <c r="G146" s="18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7"/>
      <c r="G147" s="18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7"/>
      <c r="G148" s="18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7"/>
      <c r="G149" s="18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7"/>
      <c r="G150" s="18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7"/>
      <c r="G151" s="18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7"/>
      <c r="G152" s="18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7"/>
      <c r="G153" s="18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7"/>
      <c r="G154" s="18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7"/>
      <c r="G155" s="18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7"/>
      <c r="G156" s="18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7"/>
      <c r="G157" s="18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7"/>
      <c r="G158" s="18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7"/>
      <c r="G159" s="18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7"/>
      <c r="G160" s="18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7"/>
      <c r="G161" s="18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7"/>
      <c r="G162" s="18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7"/>
      <c r="G163" s="18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7"/>
      <c r="G164" s="18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7"/>
      <c r="G165" s="18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7"/>
      <c r="G166" s="18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7"/>
      <c r="G167" s="18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7"/>
      <c r="G168" s="18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7"/>
      <c r="G169" s="18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7"/>
      <c r="G170" s="18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7"/>
      <c r="G171" s="18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7"/>
      <c r="G172" s="18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7"/>
      <c r="G173" s="18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7"/>
      <c r="G174" s="18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7"/>
      <c r="G175" s="18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7"/>
      <c r="G176" s="18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7"/>
      <c r="G177" s="18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7"/>
      <c r="G178" s="18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7"/>
      <c r="G179" s="18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7"/>
      <c r="G180" s="18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7"/>
      <c r="G181" s="18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7"/>
      <c r="G182" s="18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7"/>
      <c r="G183" s="18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7"/>
      <c r="G184" s="18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7"/>
      <c r="G185" s="18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7"/>
      <c r="G186" s="18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7"/>
      <c r="G187" s="18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7"/>
      <c r="G188" s="18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7"/>
      <c r="G189" s="18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7"/>
      <c r="G190" s="18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7"/>
      <c r="G191" s="18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7"/>
      <c r="G192" s="18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7"/>
      <c r="G193" s="18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7"/>
      <c r="G194" s="18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7"/>
      <c r="G195" s="18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7"/>
      <c r="G196" s="18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7"/>
      <c r="G197" s="18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7"/>
      <c r="G198" s="18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7"/>
      <c r="G199" s="18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7"/>
      <c r="G200" s="18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7"/>
      <c r="G201" s="18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7"/>
      <c r="G202" s="18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7"/>
      <c r="G203" s="18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7"/>
      <c r="G204" s="18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7"/>
      <c r="G205" s="18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7"/>
      <c r="G206" s="18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7"/>
      <c r="G207" s="18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7"/>
      <c r="G208" s="18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7"/>
      <c r="G209" s="18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7"/>
      <c r="G210" s="18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7"/>
      <c r="G211" s="18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7"/>
      <c r="G212" s="18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7"/>
      <c r="G213" s="18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7"/>
      <c r="G214" s="18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7"/>
      <c r="G215" s="18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7"/>
      <c r="G216" s="18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7"/>
      <c r="G217" s="18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7"/>
      <c r="G218" s="18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7"/>
      <c r="G219" s="18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7"/>
      <c r="G220" s="18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7"/>
      <c r="G221" s="18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7"/>
      <c r="G222" s="18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7"/>
      <c r="G223" s="18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7"/>
      <c r="G224" s="18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7"/>
      <c r="G225" s="18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7"/>
      <c r="G226" s="18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7"/>
      <c r="G227" s="18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7"/>
      <c r="G228" s="18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7"/>
      <c r="G229" s="18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7"/>
      <c r="G230" s="18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7"/>
      <c r="G231" s="18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7"/>
      <c r="G232" s="18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7"/>
      <c r="G233" s="18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7"/>
      <c r="G234" s="18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7"/>
      <c r="G235" s="18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7"/>
      <c r="G236" s="18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7"/>
      <c r="G237" s="18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7"/>
      <c r="G238" s="18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7"/>
      <c r="G239" s="18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7"/>
      <c r="G240" s="18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7"/>
      <c r="G241" s="18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7"/>
      <c r="G242" s="18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7"/>
      <c r="G243" s="18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7"/>
      <c r="G244" s="18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7"/>
      <c r="G245" s="18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7"/>
      <c r="G246" s="18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7"/>
      <c r="G247" s="18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7"/>
      <c r="G248" s="18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7"/>
      <c r="G249" s="18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7"/>
      <c r="G250" s="18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7"/>
      <c r="G251" s="18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7"/>
      <c r="G252" s="18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7"/>
      <c r="G253" s="18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7"/>
      <c r="G254" s="18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7"/>
      <c r="G255" s="18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7"/>
      <c r="G256" s="18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7"/>
      <c r="G257" s="18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7"/>
      <c r="G258" s="18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7"/>
      <c r="G259" s="18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7"/>
      <c r="G260" s="18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7"/>
      <c r="G261" s="18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7"/>
      <c r="G262" s="18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7"/>
      <c r="G263" s="18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7"/>
      <c r="G264" s="18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7"/>
      <c r="G265" s="18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7"/>
      <c r="G266" s="18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7"/>
      <c r="G267" s="18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7"/>
      <c r="G268" s="18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7"/>
      <c r="G269" s="18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7"/>
      <c r="G270" s="18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7"/>
      <c r="G271" s="18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7"/>
      <c r="G272" s="18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7"/>
      <c r="G273" s="18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7"/>
      <c r="G274" s="18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7"/>
      <c r="G275" s="18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7"/>
      <c r="G276" s="18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7"/>
      <c r="G277" s="18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7"/>
      <c r="G278" s="18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7"/>
      <c r="G279" s="18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7"/>
      <c r="G280" s="18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7"/>
      <c r="G281" s="18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7"/>
      <c r="G282" s="18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7"/>
      <c r="G283" s="18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7"/>
      <c r="G284" s="18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7"/>
      <c r="G285" s="18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7"/>
      <c r="G286" s="18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7"/>
      <c r="G287" s="18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7"/>
      <c r="G288" s="18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7"/>
      <c r="G289" s="18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7"/>
      <c r="G290" s="18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7"/>
      <c r="G291" s="18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7"/>
      <c r="G292" s="18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7"/>
      <c r="G293" s="18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7"/>
      <c r="G294" s="18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7"/>
      <c r="G295" s="18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7"/>
      <c r="G296" s="18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7"/>
      <c r="G297" s="18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7"/>
      <c r="G298" s="18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7"/>
      <c r="G299" s="18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7"/>
      <c r="G300" s="18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7"/>
      <c r="G301" s="18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7"/>
      <c r="G302" s="18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7"/>
      <c r="G303" s="18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7"/>
      <c r="G304" s="18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7"/>
      <c r="G305" s="18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7"/>
      <c r="G306" s="18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7"/>
      <c r="G307" s="18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7"/>
      <c r="G308" s="18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7"/>
      <c r="G309" s="18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7"/>
      <c r="G310" s="18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7"/>
      <c r="G311" s="18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7"/>
      <c r="G312" s="18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7"/>
      <c r="G313" s="18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7"/>
      <c r="G314" s="18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7"/>
      <c r="G315" s="18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7"/>
      <c r="G316" s="18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7"/>
      <c r="G317" s="18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7"/>
      <c r="G318" s="18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7"/>
      <c r="G319" s="18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7"/>
      <c r="G320" s="18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7"/>
      <c r="G321" s="18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7"/>
      <c r="G322" s="18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7"/>
      <c r="G323" s="18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7"/>
      <c r="G324" s="18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7"/>
      <c r="G325" s="18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7"/>
      <c r="G326" s="18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7"/>
      <c r="G327" s="18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7"/>
      <c r="G328" s="18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7"/>
      <c r="G329" s="18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7"/>
      <c r="G330" s="18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7"/>
      <c r="G331" s="18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7"/>
      <c r="G332" s="18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7"/>
      <c r="G333" s="18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7"/>
      <c r="G334" s="18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7"/>
      <c r="G335" s="18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7"/>
      <c r="G336" s="18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7"/>
      <c r="G337" s="18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7"/>
      <c r="G338" s="18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7"/>
      <c r="G339" s="18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7"/>
      <c r="G340" s="18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7"/>
      <c r="G341" s="18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7"/>
      <c r="G342" s="18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7"/>
      <c r="G343" s="18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7"/>
      <c r="G344" s="18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7"/>
      <c r="G345" s="18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7"/>
      <c r="G346" s="18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7"/>
      <c r="G347" s="18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7"/>
      <c r="G348" s="18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7"/>
      <c r="G349" s="18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7"/>
      <c r="G350" s="18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7"/>
      <c r="G351" s="18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7"/>
      <c r="G352" s="18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7"/>
      <c r="G353" s="18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7"/>
      <c r="G354" s="18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7"/>
      <c r="G355" s="18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7"/>
      <c r="G356" s="18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7"/>
      <c r="G357" s="18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7"/>
      <c r="G358" s="18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7"/>
      <c r="G359" s="18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7"/>
      <c r="G360" s="18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7"/>
      <c r="G361" s="18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7"/>
      <c r="G362" s="18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7"/>
      <c r="G363" s="18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7"/>
      <c r="G364" s="18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7"/>
      <c r="G365" s="18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7"/>
      <c r="G366" s="18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7"/>
      <c r="G367" s="18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7"/>
      <c r="G368" s="18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7"/>
      <c r="G369" s="18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7"/>
      <c r="G370" s="18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7"/>
      <c r="G371" s="18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7"/>
      <c r="G372" s="18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7"/>
      <c r="G373" s="18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7"/>
      <c r="G374" s="18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7"/>
      <c r="G375" s="18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7"/>
      <c r="G376" s="18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7"/>
      <c r="G377" s="18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7"/>
      <c r="G378" s="18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7"/>
      <c r="G379" s="18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7"/>
      <c r="G380" s="18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7"/>
      <c r="G381" s="18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7"/>
      <c r="G382" s="18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7"/>
      <c r="G383" s="18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7"/>
      <c r="G384" s="18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7"/>
      <c r="G385" s="18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7"/>
      <c r="G386" s="18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7"/>
      <c r="G387" s="18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7"/>
      <c r="G388" s="18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7"/>
      <c r="G389" s="18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7"/>
      <c r="G390" s="18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7"/>
      <c r="G391" s="18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7"/>
      <c r="G392" s="18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7"/>
      <c r="G393" s="18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7"/>
      <c r="G394" s="18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7"/>
      <c r="G395" s="18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7"/>
      <c r="G396" s="18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7"/>
      <c r="G397" s="18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7"/>
      <c r="G398" s="18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7"/>
      <c r="G399" s="18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7"/>
      <c r="G400" s="18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7"/>
      <c r="G401" s="18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7"/>
      <c r="G402" s="18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7"/>
      <c r="G403" s="18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7"/>
      <c r="G404" s="18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7"/>
      <c r="G405" s="18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7"/>
      <c r="G406" s="18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7"/>
      <c r="G407" s="18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7"/>
      <c r="G408" s="18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7"/>
      <c r="G409" s="18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7"/>
      <c r="G410" s="18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7"/>
      <c r="G411" s="18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7"/>
      <c r="G412" s="18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7"/>
      <c r="G413" s="18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7"/>
      <c r="G414" s="18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7"/>
      <c r="G415" s="18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7"/>
      <c r="G416" s="18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7"/>
      <c r="G417" s="18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7"/>
      <c r="G418" s="18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7"/>
      <c r="G419" s="18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7"/>
      <c r="G420" s="18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7"/>
      <c r="G421" s="18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7"/>
      <c r="G422" s="18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7"/>
      <c r="G423" s="18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7"/>
      <c r="G424" s="18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7"/>
      <c r="G425" s="18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7"/>
      <c r="G426" s="18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7"/>
      <c r="G427" s="18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7"/>
      <c r="G428" s="18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7"/>
      <c r="G429" s="18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7"/>
      <c r="G430" s="18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7"/>
      <c r="G431" s="18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7"/>
      <c r="G432" s="18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7"/>
      <c r="G433" s="18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7"/>
      <c r="G434" s="18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7"/>
      <c r="G435" s="18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7"/>
      <c r="G436" s="18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7"/>
      <c r="G437" s="18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7"/>
      <c r="G438" s="18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7"/>
      <c r="G439" s="18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7"/>
      <c r="G440" s="18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7"/>
      <c r="G441" s="18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7"/>
      <c r="G442" s="18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7"/>
      <c r="G443" s="18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7"/>
      <c r="G444" s="18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7"/>
      <c r="G445" s="18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7"/>
      <c r="G446" s="18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7"/>
      <c r="G447" s="18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7"/>
      <c r="G448" s="18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7"/>
      <c r="G449" s="18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7"/>
      <c r="G450" s="18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7"/>
      <c r="G451" s="18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7"/>
      <c r="G452" s="18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7"/>
      <c r="G453" s="18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7"/>
      <c r="G454" s="18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7"/>
      <c r="G455" s="18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7"/>
      <c r="G456" s="18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7"/>
      <c r="G457" s="18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7"/>
      <c r="G458" s="18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7"/>
      <c r="G459" s="18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7"/>
      <c r="G460" s="18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7"/>
      <c r="G461" s="18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7"/>
      <c r="G462" s="18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7"/>
      <c r="G463" s="18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7"/>
      <c r="G464" s="18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7"/>
      <c r="G465" s="18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7"/>
      <c r="G466" s="18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7"/>
      <c r="G467" s="18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7"/>
      <c r="G468" s="18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7"/>
      <c r="G469" s="18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7"/>
      <c r="G470" s="18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7"/>
      <c r="G471" s="18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7"/>
      <c r="G472" s="18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7"/>
      <c r="G473" s="18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7"/>
      <c r="G474" s="18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7"/>
      <c r="G475" s="18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7"/>
      <c r="G476" s="18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7"/>
      <c r="G477" s="18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7"/>
      <c r="G478" s="18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7"/>
      <c r="G479" s="18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7"/>
      <c r="G480" s="18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7"/>
      <c r="G481" s="18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7"/>
      <c r="G482" s="18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7"/>
      <c r="G483" s="18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7"/>
      <c r="G484" s="18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7"/>
      <c r="G485" s="18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7"/>
      <c r="G486" s="18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7"/>
      <c r="G487" s="18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7"/>
      <c r="G488" s="18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7"/>
      <c r="G489" s="18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7"/>
      <c r="G490" s="18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7"/>
      <c r="G491" s="18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7"/>
      <c r="G492" s="18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7"/>
      <c r="G493" s="18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7"/>
      <c r="G494" s="18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7"/>
      <c r="G495" s="18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7"/>
      <c r="G496" s="18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7"/>
      <c r="G497" s="18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7"/>
      <c r="G498" s="18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7"/>
      <c r="G499" s="18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7"/>
      <c r="G500" s="18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7"/>
      <c r="G501" s="18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7"/>
      <c r="G502" s="18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7"/>
      <c r="G503" s="18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7"/>
      <c r="G504" s="18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7"/>
      <c r="G505" s="18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7"/>
      <c r="G506" s="18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7"/>
      <c r="G507" s="18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7"/>
      <c r="G508" s="18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7"/>
      <c r="G509" s="18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7"/>
      <c r="G510" s="18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7"/>
      <c r="G511" s="18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7"/>
      <c r="G512" s="18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7"/>
      <c r="G513" s="18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7"/>
      <c r="G514" s="18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7"/>
      <c r="G515" s="18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7"/>
      <c r="G516" s="18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7"/>
      <c r="G517" s="18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7"/>
      <c r="G518" s="18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7"/>
      <c r="G519" s="18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7"/>
      <c r="G520" s="18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7"/>
      <c r="G521" s="18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7"/>
      <c r="G522" s="18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7"/>
      <c r="G523" s="18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7"/>
      <c r="G524" s="18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7"/>
      <c r="G525" s="18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7"/>
      <c r="G526" s="18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7"/>
      <c r="G527" s="18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7"/>
      <c r="G528" s="18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7"/>
      <c r="G529" s="18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7"/>
      <c r="G530" s="18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7"/>
      <c r="G531" s="18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7"/>
      <c r="G532" s="18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7"/>
      <c r="G533" s="18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7"/>
      <c r="G534" s="18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7"/>
      <c r="G535" s="18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7"/>
      <c r="G536" s="18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7"/>
      <c r="G537" s="18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7"/>
      <c r="G538" s="18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7"/>
      <c r="G539" s="18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7"/>
      <c r="G540" s="18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7"/>
      <c r="G541" s="18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7"/>
      <c r="G542" s="18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7"/>
      <c r="G543" s="18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7"/>
      <c r="G544" s="18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7"/>
      <c r="G545" s="18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7"/>
      <c r="G546" s="18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7"/>
      <c r="G547" s="18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7"/>
      <c r="G548" s="18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7"/>
      <c r="G549" s="18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7"/>
      <c r="G550" s="18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7"/>
      <c r="G551" s="18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7"/>
      <c r="G552" s="18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7"/>
      <c r="G553" s="18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7"/>
      <c r="G554" s="18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7"/>
      <c r="G555" s="18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7"/>
      <c r="G556" s="18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7"/>
      <c r="G557" s="18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7"/>
      <c r="G558" s="18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7"/>
      <c r="G559" s="18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7"/>
      <c r="G560" s="18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7"/>
      <c r="G561" s="18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7"/>
      <c r="G562" s="18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7"/>
      <c r="G563" s="18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7"/>
      <c r="G564" s="18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7"/>
      <c r="G565" s="18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7"/>
      <c r="G566" s="18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7"/>
      <c r="G567" s="18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7"/>
      <c r="G568" s="18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7"/>
      <c r="G569" s="18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7"/>
      <c r="G570" s="18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7"/>
      <c r="G571" s="18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7"/>
      <c r="G572" s="18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7"/>
      <c r="G573" s="18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7"/>
      <c r="G574" s="18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7"/>
      <c r="G575" s="18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7"/>
      <c r="G576" s="18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7"/>
      <c r="G577" s="18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7"/>
      <c r="G578" s="18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7"/>
      <c r="G579" s="18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7"/>
      <c r="G580" s="18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7"/>
      <c r="G581" s="18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7"/>
      <c r="G582" s="18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7"/>
      <c r="G583" s="18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7"/>
      <c r="G584" s="18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7"/>
      <c r="G585" s="18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7"/>
      <c r="G586" s="18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7"/>
      <c r="G587" s="18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7"/>
      <c r="G588" s="18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7"/>
      <c r="G589" s="18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7"/>
      <c r="G590" s="18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7"/>
      <c r="G591" s="18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7"/>
      <c r="G592" s="18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7"/>
      <c r="G593" s="18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7"/>
      <c r="G594" s="18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7"/>
      <c r="G595" s="18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7"/>
      <c r="G596" s="18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7"/>
      <c r="G597" s="18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7"/>
      <c r="G598" s="18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7"/>
      <c r="G599" s="18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7"/>
      <c r="G600" s="18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7"/>
      <c r="G601" s="18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7"/>
      <c r="G602" s="18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7"/>
      <c r="G603" s="18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7"/>
      <c r="G604" s="18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7"/>
      <c r="G605" s="18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7"/>
      <c r="G606" s="18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7"/>
      <c r="G607" s="18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7"/>
      <c r="G608" s="18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7"/>
      <c r="G609" s="18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7"/>
      <c r="G610" s="18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7"/>
      <c r="G611" s="18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7"/>
      <c r="G612" s="18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7"/>
      <c r="G613" s="18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7"/>
      <c r="G614" s="18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7"/>
      <c r="G615" s="18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7"/>
      <c r="G616" s="18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7"/>
      <c r="G617" s="18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7"/>
      <c r="G618" s="18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7"/>
      <c r="G619" s="18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7"/>
      <c r="G620" s="18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7"/>
      <c r="G621" s="18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7"/>
      <c r="G622" s="18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7"/>
      <c r="G623" s="18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7"/>
      <c r="G624" s="18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7"/>
      <c r="G625" s="18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7"/>
      <c r="G626" s="18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7"/>
      <c r="G627" s="18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7"/>
      <c r="G628" s="18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7"/>
      <c r="G629" s="18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7"/>
      <c r="G630" s="18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7"/>
      <c r="G631" s="18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7"/>
      <c r="G632" s="18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7"/>
      <c r="G633" s="18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7"/>
      <c r="G634" s="18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7"/>
      <c r="G635" s="18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7"/>
      <c r="G636" s="18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7"/>
      <c r="G637" s="18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7"/>
      <c r="G638" s="18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7"/>
      <c r="G639" s="18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7"/>
      <c r="G640" s="18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7"/>
      <c r="G641" s="18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7"/>
      <c r="G642" s="18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7"/>
      <c r="G643" s="18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7"/>
      <c r="G644" s="18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7"/>
      <c r="G645" s="18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7"/>
      <c r="G646" s="18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7"/>
      <c r="G647" s="18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7"/>
      <c r="G648" s="18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7"/>
      <c r="G649" s="18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7"/>
      <c r="G650" s="18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7"/>
      <c r="G651" s="18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7"/>
      <c r="G652" s="18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7"/>
      <c r="G653" s="18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7"/>
      <c r="G654" s="18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7"/>
      <c r="G655" s="18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7"/>
      <c r="G656" s="18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7"/>
      <c r="G657" s="18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7"/>
      <c r="G658" s="18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7"/>
      <c r="G659" s="18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7"/>
      <c r="G660" s="18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7"/>
      <c r="G661" s="18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7"/>
      <c r="G662" s="18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7"/>
      <c r="G663" s="18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7"/>
      <c r="G664" s="18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7"/>
      <c r="G665" s="18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7"/>
      <c r="G666" s="18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7"/>
      <c r="G667" s="18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7"/>
      <c r="G668" s="18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7"/>
      <c r="G669" s="18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7"/>
      <c r="G670" s="18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7"/>
      <c r="G671" s="18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7"/>
      <c r="G672" s="18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7"/>
      <c r="G673" s="18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7"/>
      <c r="G674" s="18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7"/>
      <c r="G675" s="18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7"/>
      <c r="G676" s="18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7"/>
      <c r="G677" s="18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7"/>
      <c r="G678" s="18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7"/>
      <c r="G679" s="18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7"/>
      <c r="G680" s="18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7"/>
      <c r="G681" s="18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7"/>
      <c r="G682" s="18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7"/>
      <c r="G683" s="18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7"/>
      <c r="G684" s="18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7"/>
      <c r="G685" s="18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7"/>
      <c r="G686" s="18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7"/>
      <c r="G687" s="18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7"/>
      <c r="G688" s="18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7"/>
      <c r="G689" s="18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7"/>
      <c r="G690" s="18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7"/>
      <c r="G691" s="18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7"/>
      <c r="G692" s="18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7"/>
      <c r="G693" s="18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7"/>
      <c r="G694" s="18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7"/>
      <c r="G695" s="18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7"/>
      <c r="G696" s="18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7"/>
      <c r="G697" s="18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7"/>
      <c r="G698" s="18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7"/>
      <c r="G699" s="18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7"/>
      <c r="G700" s="18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7"/>
      <c r="G701" s="18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7"/>
      <c r="G702" s="18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7"/>
      <c r="G703" s="18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7"/>
      <c r="G704" s="18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7"/>
      <c r="G705" s="18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7"/>
      <c r="G706" s="18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7"/>
      <c r="G707" s="18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7"/>
      <c r="G708" s="18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7"/>
      <c r="G709" s="18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7"/>
      <c r="G710" s="18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7"/>
      <c r="G711" s="18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7"/>
      <c r="G712" s="18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7"/>
      <c r="G713" s="18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7"/>
      <c r="G714" s="18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7"/>
      <c r="G715" s="18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7"/>
      <c r="G716" s="18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7"/>
      <c r="G717" s="18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7"/>
      <c r="G718" s="18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7"/>
      <c r="G719" s="18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7"/>
      <c r="G720" s="18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7"/>
      <c r="G721" s="18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7"/>
      <c r="G722" s="18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7"/>
      <c r="G723" s="18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7"/>
      <c r="G724" s="18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7"/>
      <c r="G725" s="18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7"/>
      <c r="G726" s="18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7"/>
      <c r="G727" s="18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7"/>
      <c r="G728" s="18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7"/>
      <c r="G729" s="18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7"/>
      <c r="G730" s="18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7"/>
      <c r="G731" s="18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7"/>
      <c r="G732" s="18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7"/>
      <c r="G733" s="18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7"/>
      <c r="G734" s="18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7"/>
      <c r="G735" s="18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7"/>
      <c r="G736" s="18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7"/>
      <c r="G737" s="18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7"/>
      <c r="G738" s="18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7"/>
      <c r="G739" s="18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7"/>
      <c r="G740" s="18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7"/>
      <c r="G741" s="18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7"/>
      <c r="G742" s="18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7"/>
      <c r="G743" s="18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7"/>
      <c r="G744" s="18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7"/>
      <c r="G745" s="18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7"/>
      <c r="G746" s="18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7"/>
      <c r="G747" s="18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7"/>
      <c r="G748" s="18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7"/>
      <c r="G749" s="18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7"/>
      <c r="G750" s="18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7"/>
      <c r="G751" s="18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7"/>
      <c r="G752" s="18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7"/>
      <c r="G753" s="18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7"/>
      <c r="G754" s="18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7"/>
      <c r="G755" s="18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7"/>
      <c r="G756" s="18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7"/>
      <c r="G757" s="18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7"/>
      <c r="G758" s="18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7"/>
      <c r="G759" s="18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7"/>
      <c r="G760" s="18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7"/>
      <c r="G761" s="18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7"/>
      <c r="G762" s="18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7"/>
      <c r="G763" s="18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7"/>
      <c r="G764" s="18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7"/>
      <c r="G765" s="18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7"/>
      <c r="G766" s="18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7"/>
      <c r="G767" s="18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7"/>
      <c r="G768" s="18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7"/>
      <c r="G769" s="18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7"/>
      <c r="G770" s="18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7"/>
      <c r="G771" s="18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7"/>
      <c r="G772" s="18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7"/>
      <c r="G773" s="18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7"/>
      <c r="G774" s="18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7"/>
      <c r="G775" s="18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7"/>
      <c r="G776" s="18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7"/>
      <c r="G777" s="18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7"/>
      <c r="G778" s="18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7"/>
      <c r="G779" s="18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7"/>
      <c r="G780" s="18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7"/>
      <c r="G781" s="18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7"/>
      <c r="G782" s="18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7"/>
      <c r="G783" s="18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7"/>
      <c r="G784" s="18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7"/>
      <c r="G785" s="18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7"/>
      <c r="G786" s="18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7"/>
      <c r="G787" s="18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7"/>
      <c r="G788" s="18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7"/>
      <c r="G789" s="18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7"/>
      <c r="G790" s="18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7"/>
      <c r="G791" s="18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7"/>
      <c r="G792" s="18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7"/>
      <c r="G793" s="18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7"/>
      <c r="G794" s="18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7"/>
      <c r="G795" s="18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7"/>
      <c r="G796" s="18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7"/>
      <c r="G797" s="18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7"/>
      <c r="G798" s="18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7"/>
      <c r="G799" s="18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7"/>
      <c r="G800" s="18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7"/>
      <c r="G801" s="18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7"/>
      <c r="G802" s="18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7"/>
      <c r="G803" s="18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7"/>
      <c r="G804" s="18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7"/>
      <c r="G805" s="18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7"/>
      <c r="G806" s="18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7"/>
      <c r="G807" s="18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7"/>
      <c r="G808" s="18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7"/>
      <c r="G809" s="18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7"/>
      <c r="G810" s="18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7"/>
      <c r="G811" s="18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7"/>
      <c r="G812" s="18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7"/>
      <c r="G813" s="18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7"/>
      <c r="G814" s="18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7"/>
      <c r="G815" s="18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7"/>
      <c r="G816" s="18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7"/>
      <c r="G817" s="18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7"/>
      <c r="G818" s="18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7"/>
      <c r="G819" s="18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7"/>
      <c r="G820" s="18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7"/>
      <c r="G821" s="18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7"/>
      <c r="G822" s="18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7"/>
      <c r="G823" s="18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7"/>
      <c r="G824" s="18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7"/>
      <c r="G825" s="18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7"/>
      <c r="G826" s="18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7"/>
      <c r="G827" s="18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7"/>
      <c r="G828" s="18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7"/>
      <c r="G829" s="18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7"/>
      <c r="G830" s="18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7"/>
      <c r="G831" s="18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7"/>
      <c r="G832" s="18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7"/>
      <c r="G833" s="18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7"/>
      <c r="G834" s="18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7"/>
      <c r="G835" s="18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7"/>
      <c r="G836" s="18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7"/>
      <c r="G837" s="18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7"/>
      <c r="G838" s="18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7"/>
      <c r="G839" s="18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7"/>
      <c r="G840" s="18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7"/>
      <c r="G841" s="18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7"/>
      <c r="G842" s="18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7"/>
      <c r="G843" s="18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7"/>
      <c r="G844" s="18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7"/>
      <c r="G845" s="18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7"/>
      <c r="G846" s="18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7"/>
      <c r="G847" s="18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7"/>
      <c r="G848" s="18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7"/>
      <c r="G849" s="18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7"/>
      <c r="G850" s="18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7"/>
      <c r="G851" s="18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7"/>
      <c r="G852" s="18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7"/>
      <c r="G853" s="18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7"/>
      <c r="G854" s="18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7"/>
      <c r="G855" s="18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7"/>
      <c r="G856" s="18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7"/>
      <c r="G857" s="18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7"/>
      <c r="G858" s="18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7"/>
      <c r="G859" s="18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7"/>
      <c r="G860" s="18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7"/>
      <c r="G861" s="18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7"/>
      <c r="G862" s="18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7"/>
      <c r="G863" s="18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7"/>
      <c r="G864" s="18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7"/>
      <c r="G865" s="18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7"/>
      <c r="G866" s="18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7"/>
      <c r="G867" s="18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7"/>
      <c r="G868" s="18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7"/>
      <c r="G869" s="18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7"/>
      <c r="G870" s="18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7"/>
      <c r="G871" s="18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7"/>
      <c r="G872" s="18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7"/>
      <c r="G873" s="18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7"/>
      <c r="G874" s="18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7"/>
      <c r="G875" s="18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7"/>
      <c r="G876" s="18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7"/>
      <c r="G877" s="18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7"/>
      <c r="G878" s="18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7"/>
      <c r="G879" s="18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7"/>
      <c r="G880" s="18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7"/>
      <c r="G881" s="18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7"/>
      <c r="G882" s="18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7"/>
      <c r="G883" s="18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7"/>
      <c r="G884" s="18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7"/>
      <c r="G885" s="18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7"/>
      <c r="G886" s="18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7"/>
      <c r="G887" s="18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7"/>
      <c r="G888" s="18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7"/>
      <c r="G889" s="18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7"/>
      <c r="G890" s="18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7"/>
      <c r="G891" s="18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7"/>
      <c r="G892" s="18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7"/>
      <c r="G893" s="18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7"/>
      <c r="G894" s="18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7"/>
      <c r="G895" s="18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7"/>
      <c r="G896" s="18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7"/>
      <c r="G897" s="18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7"/>
      <c r="G898" s="18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7"/>
      <c r="G899" s="18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7"/>
      <c r="G900" s="18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7"/>
      <c r="G901" s="18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7"/>
      <c r="G902" s="18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7"/>
      <c r="G903" s="18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7"/>
      <c r="G904" s="18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7"/>
      <c r="G905" s="18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7"/>
      <c r="G906" s="18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7"/>
      <c r="G907" s="18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7"/>
      <c r="G908" s="18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7"/>
      <c r="G909" s="18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7"/>
      <c r="G910" s="18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7"/>
      <c r="G911" s="18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7"/>
      <c r="G912" s="18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7"/>
      <c r="G913" s="18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7"/>
      <c r="G914" s="18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7"/>
      <c r="G915" s="18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7"/>
      <c r="G916" s="18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7"/>
      <c r="G917" s="18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7"/>
      <c r="G918" s="18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7"/>
      <c r="G919" s="18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7"/>
      <c r="G920" s="18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7"/>
      <c r="G921" s="18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7"/>
      <c r="G922" s="18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7"/>
      <c r="G923" s="18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7"/>
      <c r="G924" s="18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7"/>
      <c r="G925" s="18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7"/>
      <c r="G926" s="18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7"/>
      <c r="G927" s="18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7"/>
      <c r="G928" s="18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7"/>
      <c r="G929" s="18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7"/>
      <c r="G930" s="18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7"/>
      <c r="G931" s="18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7"/>
      <c r="G932" s="18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7"/>
      <c r="G933" s="18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7"/>
      <c r="G934" s="18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7"/>
      <c r="G935" s="18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7"/>
      <c r="G936" s="18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7"/>
      <c r="G937" s="18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7"/>
      <c r="G938" s="18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7"/>
      <c r="G939" s="18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7"/>
      <c r="G940" s="18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7"/>
      <c r="G941" s="18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7"/>
      <c r="G942" s="18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7"/>
      <c r="G943" s="18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7"/>
      <c r="G944" s="18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7"/>
      <c r="G945" s="18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7"/>
      <c r="G946" s="18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7"/>
      <c r="G947" s="18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7"/>
      <c r="G948" s="18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7"/>
      <c r="G949" s="18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7"/>
      <c r="G950" s="18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7"/>
      <c r="G951" s="18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7"/>
      <c r="G952" s="18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7"/>
      <c r="G953" s="18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7"/>
      <c r="G954" s="18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7"/>
      <c r="G955" s="18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7"/>
      <c r="G956" s="18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7"/>
      <c r="G957" s="18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7"/>
      <c r="G958" s="18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7"/>
      <c r="G959" s="18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7"/>
      <c r="G960" s="18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7"/>
      <c r="G961" s="18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7"/>
      <c r="G962" s="18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7"/>
      <c r="G963" s="18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7"/>
      <c r="G964" s="18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7"/>
      <c r="G965" s="18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7"/>
      <c r="G966" s="18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7"/>
      <c r="G967" s="18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7"/>
      <c r="G968" s="18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7"/>
      <c r="G969" s="18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7"/>
      <c r="G970" s="18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7"/>
      <c r="G971" s="18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7"/>
      <c r="G972" s="18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7"/>
      <c r="G973" s="18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7"/>
      <c r="G974" s="18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7"/>
      <c r="G975" s="18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7"/>
      <c r="G976" s="18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7"/>
      <c r="G977" s="18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7"/>
      <c r="G978" s="18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7"/>
      <c r="G979" s="18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7"/>
      <c r="G980" s="18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7"/>
      <c r="G981" s="18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7"/>
      <c r="G982" s="18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7"/>
      <c r="G983" s="18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7"/>
      <c r="G984" s="18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7"/>
      <c r="G985" s="18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7"/>
      <c r="G986" s="18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7"/>
      <c r="G987" s="18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7"/>
      <c r="G988" s="18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7"/>
      <c r="G989" s="18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A990" s="16"/>
      <c r="B990" s="16"/>
      <c r="C990" s="16"/>
      <c r="D990" s="16"/>
      <c r="E990" s="16"/>
      <c r="F990" s="17"/>
      <c r="G990" s="18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A991" s="16"/>
      <c r="B991" s="16"/>
      <c r="C991" s="16"/>
      <c r="D991" s="16"/>
      <c r="E991" s="16"/>
      <c r="F991" s="17"/>
      <c r="G991" s="18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A992" s="16"/>
      <c r="B992" s="16"/>
      <c r="C992" s="16"/>
      <c r="D992" s="16"/>
      <c r="E992" s="16"/>
      <c r="F992" s="17"/>
      <c r="G992" s="18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 customHeight="1">
      <c r="A993" s="16"/>
      <c r="B993" s="16"/>
      <c r="C993" s="16"/>
      <c r="D993" s="16"/>
      <c r="E993" s="16"/>
      <c r="F993" s="17"/>
      <c r="G993" s="18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 customHeight="1">
      <c r="A994" s="16"/>
      <c r="B994" s="16"/>
      <c r="C994" s="16"/>
      <c r="D994" s="16"/>
      <c r="E994" s="16"/>
      <c r="F994" s="17"/>
      <c r="G994" s="18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 customHeight="1">
      <c r="A995" s="16"/>
      <c r="B995" s="16"/>
      <c r="C995" s="16"/>
      <c r="D995" s="16"/>
      <c r="E995" s="16"/>
      <c r="F995" s="17"/>
      <c r="G995" s="18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 customHeight="1">
      <c r="A996" s="16"/>
      <c r="B996" s="16"/>
      <c r="C996" s="16"/>
      <c r="D996" s="16"/>
      <c r="E996" s="16"/>
      <c r="F996" s="17"/>
      <c r="G996" s="18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 customHeight="1">
      <c r="A997" s="16"/>
      <c r="B997" s="16"/>
      <c r="C997" s="16"/>
      <c r="D997" s="16"/>
      <c r="E997" s="16"/>
      <c r="F997" s="17"/>
      <c r="G997" s="18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 customHeight="1">
      <c r="A998" s="16"/>
      <c r="B998" s="16"/>
      <c r="C998" s="16"/>
      <c r="D998" s="16"/>
      <c r="E998" s="16"/>
      <c r="F998" s="17"/>
      <c r="G998" s="18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 customHeight="1">
      <c r="A999" s="16"/>
      <c r="B999" s="16"/>
      <c r="C999" s="16"/>
      <c r="D999" s="16"/>
      <c r="E999" s="16"/>
      <c r="F999" s="17"/>
      <c r="G999" s="18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 customHeight="1">
      <c r="A1000" s="16"/>
      <c r="B1000" s="16"/>
      <c r="C1000" s="16"/>
      <c r="D1000" s="16"/>
      <c r="E1000" s="16"/>
      <c r="F1000" s="17"/>
      <c r="G1000" s="18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</sheetData>
  <mergeCells count="24">
    <mergeCell ref="B60:D60"/>
    <mergeCell ref="B65:C65"/>
    <mergeCell ref="B50:C50"/>
    <mergeCell ref="B51:C51"/>
    <mergeCell ref="B52:C52"/>
    <mergeCell ref="B53:C53"/>
    <mergeCell ref="B54:C54"/>
    <mergeCell ref="B55:C55"/>
    <mergeCell ref="B57:C57"/>
    <mergeCell ref="B46:C46"/>
    <mergeCell ref="B47:C47"/>
    <mergeCell ref="B48:C48"/>
    <mergeCell ref="B49:C49"/>
    <mergeCell ref="B59:C59"/>
    <mergeCell ref="B34:D34"/>
    <mergeCell ref="B39:D39"/>
    <mergeCell ref="B41:D41"/>
    <mergeCell ref="B44:C44"/>
    <mergeCell ref="B45:C45"/>
    <mergeCell ref="B9:C9"/>
    <mergeCell ref="B13:C13"/>
    <mergeCell ref="B14:D14"/>
    <mergeCell ref="B15:D15"/>
    <mergeCell ref="B25:D25"/>
  </mergeCells>
  <pageMargins left="0.70866141732283472" right="0.70866141732283472" top="0.74803149606299213" bottom="0.74803149606299213" header="0" footer="0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</sheetPr>
  <dimension ref="A1:Z1000"/>
  <sheetViews>
    <sheetView showGridLines="0" workbookViewId="0"/>
  </sheetViews>
  <sheetFormatPr defaultColWidth="14.42578125" defaultRowHeight="15" customHeight="1"/>
  <cols>
    <col min="1" max="1" width="4.42578125" customWidth="1"/>
    <col min="2" max="2" width="30" customWidth="1"/>
    <col min="3" max="3" width="20.5703125" customWidth="1"/>
    <col min="4" max="4" width="8" customWidth="1"/>
    <col min="5" max="5" width="10.85546875" customWidth="1"/>
    <col min="6" max="7" width="20.7109375" customWidth="1"/>
    <col min="8" max="8" width="13.140625" hidden="1" customWidth="1"/>
    <col min="9" max="9" width="11" customWidth="1"/>
    <col min="10" max="10" width="8" customWidth="1"/>
    <col min="11" max="12" width="12.28515625" customWidth="1"/>
    <col min="13" max="13" width="11.42578125" customWidth="1"/>
    <col min="14" max="26" width="8" customWidth="1"/>
  </cols>
  <sheetData>
    <row r="1" spans="1:26" ht="12" customHeight="1">
      <c r="A1" s="60">
        <v>26.77</v>
      </c>
      <c r="B1" s="119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8.75" customHeight="1">
      <c r="A2" s="61"/>
      <c r="B2" s="120" t="s">
        <v>95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7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9.5" customHeight="1">
      <c r="A3" s="61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36.75" customHeight="1">
      <c r="A4" s="61"/>
      <c r="B4" s="63" t="s">
        <v>96</v>
      </c>
      <c r="C4" s="64" t="s">
        <v>97</v>
      </c>
      <c r="D4" s="64" t="s">
        <v>98</v>
      </c>
      <c r="E4" s="64" t="s">
        <v>99</v>
      </c>
      <c r="F4" s="121" t="s">
        <v>100</v>
      </c>
      <c r="G4" s="122"/>
      <c r="H4" s="64" t="s">
        <v>101</v>
      </c>
      <c r="I4" s="64" t="s">
        <v>102</v>
      </c>
      <c r="J4" s="64" t="s">
        <v>103</v>
      </c>
      <c r="K4" s="64" t="s">
        <v>104</v>
      </c>
      <c r="L4" s="64" t="s">
        <v>105</v>
      </c>
      <c r="M4" s="65" t="s">
        <v>106</v>
      </c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2.75" customHeight="1">
      <c r="A5" s="61"/>
      <c r="B5" s="66" t="s">
        <v>107</v>
      </c>
      <c r="C5" s="67" t="s">
        <v>108</v>
      </c>
      <c r="D5" s="68">
        <v>5173</v>
      </c>
      <c r="E5" s="69">
        <f>'Proposta Comercial'!D7</f>
        <v>4</v>
      </c>
      <c r="F5" s="123" t="s">
        <v>109</v>
      </c>
      <c r="G5" s="124"/>
      <c r="H5" s="127" t="s">
        <v>110</v>
      </c>
      <c r="I5" s="70">
        <v>2395.54</v>
      </c>
      <c r="J5" s="70" t="s">
        <v>111</v>
      </c>
      <c r="K5" s="71">
        <f>TRUNC(I5/44*44,2)</f>
        <v>2395.54</v>
      </c>
      <c r="L5" s="129">
        <v>3.9</v>
      </c>
      <c r="M5" s="72">
        <v>26.77</v>
      </c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.75" customHeight="1">
      <c r="A6" s="61"/>
      <c r="B6" s="73" t="s">
        <v>107</v>
      </c>
      <c r="C6" s="74" t="s">
        <v>112</v>
      </c>
      <c r="D6" s="74">
        <v>5173</v>
      </c>
      <c r="E6" s="75">
        <v>4</v>
      </c>
      <c r="F6" s="125"/>
      <c r="G6" s="126"/>
      <c r="H6" s="128"/>
      <c r="I6" s="76">
        <v>2395.54</v>
      </c>
      <c r="J6" s="77" t="s">
        <v>113</v>
      </c>
      <c r="K6" s="77">
        <f>TRUNC(I6/44*15,2)</f>
        <v>816.66</v>
      </c>
      <c r="L6" s="128"/>
      <c r="M6" s="78">
        <v>26.77</v>
      </c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2" customHeight="1">
      <c r="A7" s="61"/>
      <c r="B7" s="61"/>
      <c r="C7" s="61"/>
      <c r="D7" s="61"/>
      <c r="E7" s="79">
        <f>SUM(E5:E6)</f>
        <v>8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2" customHeight="1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2" customHeight="1">
      <c r="A9" s="61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2" customHeight="1">
      <c r="A10" s="61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2" customHeight="1">
      <c r="A11" s="61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2" customHeight="1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2" customHeight="1">
      <c r="A13" s="61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2" customHeight="1">
      <c r="A14" s="61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2" customHeight="1">
      <c r="A15" s="61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2" customHeight="1">
      <c r="A16" s="61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2" customHeight="1">
      <c r="A17" s="61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2" customHeight="1">
      <c r="A18" s="61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2" customHeight="1">
      <c r="A19" s="61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2" customHeight="1">
      <c r="A20" s="61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2" customHeight="1">
      <c r="A21" s="61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2" customHeight="1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2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2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2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2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2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2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2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2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2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2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2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2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2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2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2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2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2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2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2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2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2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2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2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2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2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2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2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2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2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2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2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2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2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2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2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2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2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2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2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2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2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2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2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2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2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2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2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2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2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2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2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2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2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2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2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2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2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2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2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2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2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2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2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2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2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2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2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2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2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2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2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2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2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2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2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2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2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2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2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2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2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2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2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2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2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2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2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2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2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2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2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2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2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2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2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2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2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2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2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2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2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2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2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2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2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2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2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2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2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2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2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2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2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2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2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2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2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2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2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2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2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2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2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2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2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2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2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2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2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2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2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2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2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2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2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2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2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2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2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2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2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2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2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2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2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2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2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2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2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2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2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2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2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2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2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2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2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2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2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2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2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2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2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2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2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2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2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2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2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2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2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2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2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2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2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2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2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2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2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2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2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2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2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2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2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2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2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2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2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2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2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2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2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2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2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2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2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2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2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2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2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2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2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2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2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2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2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2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2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2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2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2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2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2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2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2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2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2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2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2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2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2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2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2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2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2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2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2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2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2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2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2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2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2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2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2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2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2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2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2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2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2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2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2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2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2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2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2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2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2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2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2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2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2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2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2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2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2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2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2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2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2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2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2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2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2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2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2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2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2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2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2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2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2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2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2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2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2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2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2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2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2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2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2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2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2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2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2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2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2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2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2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2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2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2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2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2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2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2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2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2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2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2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2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2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2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2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2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2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2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2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2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2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2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2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2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2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2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2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2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2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2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2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2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2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2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2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2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2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2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2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2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2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2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2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2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2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2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2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2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2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2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2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2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2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2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2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2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2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2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2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2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2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2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2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2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2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2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2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2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2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2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2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2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2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2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2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2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2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2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2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2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2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2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2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2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2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2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2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2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2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2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2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2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2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2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2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2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2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2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2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2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2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2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2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2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2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2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2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2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2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2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2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2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2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2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2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2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2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2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2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2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2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2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2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2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2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2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2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2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2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2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2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2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2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2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2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2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2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2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2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2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2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2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2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2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2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2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2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2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2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2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2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2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2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2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2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2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2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2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2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2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2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2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2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2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2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2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2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2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2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2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2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2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2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2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2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2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2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2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2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2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2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2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2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2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2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2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2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2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2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2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2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2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2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2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2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2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2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2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2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2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2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2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2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2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2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2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2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2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2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2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2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2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2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2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2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2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2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2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2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2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2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2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2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2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2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2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2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2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2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2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2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2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2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2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2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2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2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2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2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2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2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2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2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2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2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2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2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2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2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2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2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2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2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2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2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2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2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2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2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2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2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2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2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2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2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2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2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2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2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2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2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2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2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2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2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2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2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2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2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2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2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2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2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2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2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2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2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2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2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2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2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2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2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2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2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2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2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2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2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2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2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2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2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2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2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2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2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2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2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2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2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2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2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2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2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2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2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2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2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2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2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2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2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2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2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2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2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2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2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2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2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2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2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2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2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2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2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2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2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2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2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2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2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2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2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2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2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2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2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2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2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2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2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2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2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2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2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2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2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2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2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2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2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2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2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2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2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2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2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2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2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2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2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2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2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2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2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2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2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2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2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2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2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2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2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2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2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2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2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2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2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2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2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2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2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2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2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2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2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2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2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2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2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2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2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2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2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2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2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2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2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2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2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2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2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2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2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2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2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2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2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2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2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2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2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2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2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2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2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2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2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2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2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2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2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2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2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2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2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2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2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2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2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2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2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2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2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2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2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2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2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2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2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2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2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2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2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2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2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2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2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2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2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2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2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2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2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2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2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2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2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2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2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2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2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2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2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2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2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2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2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2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2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2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2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2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2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2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2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2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2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2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2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2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2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2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2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2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2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2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2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2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2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2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2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2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2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2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2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2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2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2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2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2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2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2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2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2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2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2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2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2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2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2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2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2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2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2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2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2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2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2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2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2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2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2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2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2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2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2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2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2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2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2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2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2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2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2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2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2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2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2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2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2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2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2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2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2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2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2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2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2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2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2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2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2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2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2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2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2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2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2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2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2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2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2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2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2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2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2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2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2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2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2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2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2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2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2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2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2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2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2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2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2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2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2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2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2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2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2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2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2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2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2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2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2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2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2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2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2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2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2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2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2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2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2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2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2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2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2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2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2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2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2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2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2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2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2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2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2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2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2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2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2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2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2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2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2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2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2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2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2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2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2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2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2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2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2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2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2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2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2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2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2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2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2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2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2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2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2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2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2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2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2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2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2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2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2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2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2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2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2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2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2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2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2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2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2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2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2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2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2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2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2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2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2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6">
    <mergeCell ref="B1:M1"/>
    <mergeCell ref="B2:M2"/>
    <mergeCell ref="F4:G4"/>
    <mergeCell ref="F5:G6"/>
    <mergeCell ref="H5:H6"/>
    <mergeCell ref="L5:L6"/>
  </mergeCells>
  <pageMargins left="0.70866141732283472" right="0.70866141732283472" top="0.74803149606299213" bottom="0.74803149606299213" header="0" footer="0"/>
  <pageSetup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C0C0"/>
  </sheetPr>
  <dimension ref="A1:Z998"/>
  <sheetViews>
    <sheetView showGridLines="0" tabSelected="1" workbookViewId="0"/>
  </sheetViews>
  <sheetFormatPr defaultColWidth="14.42578125" defaultRowHeight="15" customHeight="1"/>
  <cols>
    <col min="1" max="1" width="3" customWidth="1"/>
    <col min="2" max="2" width="66.7109375" customWidth="1"/>
    <col min="3" max="3" width="19.140625" customWidth="1"/>
    <col min="4" max="4" width="15.140625" customWidth="1"/>
    <col min="5" max="5" width="11.42578125" customWidth="1"/>
    <col min="6" max="6" width="24.28515625" customWidth="1"/>
    <col min="7" max="26" width="8" customWidth="1"/>
  </cols>
  <sheetData>
    <row r="1" spans="1:26" ht="15.75" customHeight="1">
      <c r="A1" s="80"/>
      <c r="B1" s="134"/>
      <c r="C1" s="94"/>
      <c r="D1" s="94"/>
      <c r="E1" s="80"/>
      <c r="F1" s="80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6.5" customHeight="1">
      <c r="A2" s="80"/>
      <c r="B2" s="135" t="s">
        <v>114</v>
      </c>
      <c r="C2" s="136"/>
      <c r="D2" s="136"/>
      <c r="E2" s="137"/>
      <c r="F2" s="80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24.75" customHeight="1">
      <c r="A3" s="80"/>
      <c r="B3" s="81" t="s">
        <v>31</v>
      </c>
      <c r="C3" s="82" t="s">
        <v>115</v>
      </c>
      <c r="D3" s="82" t="s">
        <v>116</v>
      </c>
      <c r="E3" s="83" t="s">
        <v>117</v>
      </c>
      <c r="F3" s="80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8" customHeight="1">
      <c r="A4" s="80"/>
      <c r="B4" s="84" t="s">
        <v>118</v>
      </c>
      <c r="C4" s="85">
        <v>2</v>
      </c>
      <c r="D4" s="7">
        <v>124</v>
      </c>
      <c r="E4" s="8">
        <f t="shared" ref="E4:E11" si="0">C4*D4</f>
        <v>248</v>
      </c>
      <c r="F4" s="80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31.5" customHeight="1">
      <c r="A5" s="80"/>
      <c r="B5" s="84" t="s">
        <v>119</v>
      </c>
      <c r="C5" s="85">
        <v>2</v>
      </c>
      <c r="D5" s="7">
        <v>53</v>
      </c>
      <c r="E5" s="8">
        <f t="shared" si="0"/>
        <v>106</v>
      </c>
      <c r="F5" s="80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31.5" customHeight="1">
      <c r="A6" s="80"/>
      <c r="B6" s="84" t="s">
        <v>120</v>
      </c>
      <c r="C6" s="85">
        <v>2</v>
      </c>
      <c r="D6" s="7">
        <v>145</v>
      </c>
      <c r="E6" s="8">
        <f t="shared" si="0"/>
        <v>290</v>
      </c>
      <c r="F6" s="80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8" customHeight="1">
      <c r="A7" s="80"/>
      <c r="B7" s="84" t="s">
        <v>121</v>
      </c>
      <c r="C7" s="85">
        <v>1</v>
      </c>
      <c r="D7" s="7">
        <v>95</v>
      </c>
      <c r="E7" s="8">
        <f t="shared" si="0"/>
        <v>95</v>
      </c>
      <c r="F7" s="80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8" customHeight="1">
      <c r="A8" s="80"/>
      <c r="B8" s="84" t="s">
        <v>122</v>
      </c>
      <c r="C8" s="85">
        <v>1</v>
      </c>
      <c r="D8" s="7">
        <v>150</v>
      </c>
      <c r="E8" s="8">
        <f t="shared" si="0"/>
        <v>150</v>
      </c>
      <c r="F8" s="80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.75" customHeight="1">
      <c r="A9" s="16"/>
      <c r="B9" s="84" t="s">
        <v>123</v>
      </c>
      <c r="C9" s="85">
        <v>2</v>
      </c>
      <c r="D9" s="7">
        <v>45</v>
      </c>
      <c r="E9" s="8">
        <f t="shared" si="0"/>
        <v>90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.75" customHeight="1">
      <c r="A10" s="16"/>
      <c r="B10" s="84" t="s">
        <v>124</v>
      </c>
      <c r="C10" s="85">
        <v>1</v>
      </c>
      <c r="D10" s="7">
        <v>25</v>
      </c>
      <c r="E10" s="8">
        <f t="shared" si="0"/>
        <v>25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.75" customHeight="1">
      <c r="A11" s="16"/>
      <c r="B11" s="84" t="s">
        <v>125</v>
      </c>
      <c r="C11" s="85">
        <v>1</v>
      </c>
      <c r="D11" s="86">
        <v>21</v>
      </c>
      <c r="E11" s="8">
        <f t="shared" si="0"/>
        <v>21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.75" customHeight="1">
      <c r="A12" s="16"/>
      <c r="B12" s="131" t="s">
        <v>126</v>
      </c>
      <c r="C12" s="110"/>
      <c r="D12" s="107"/>
      <c r="E12" s="87">
        <f>SUM(E4:E11)</f>
        <v>1025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6.5" customHeight="1">
      <c r="A13" s="16"/>
      <c r="B13" s="132" t="s">
        <v>127</v>
      </c>
      <c r="C13" s="133"/>
      <c r="D13" s="104"/>
      <c r="E13" s="88">
        <f>E12/6</f>
        <v>170.83333333333334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.75" customHeight="1">
      <c r="A15" s="16"/>
      <c r="B15" s="135" t="s">
        <v>128</v>
      </c>
      <c r="C15" s="136"/>
      <c r="D15" s="136"/>
      <c r="E15" s="137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.75" customHeight="1">
      <c r="A16" s="16"/>
      <c r="B16" s="81" t="s">
        <v>31</v>
      </c>
      <c r="C16" s="82" t="s">
        <v>115</v>
      </c>
      <c r="D16" s="82" t="s">
        <v>116</v>
      </c>
      <c r="E16" s="83" t="s">
        <v>117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.75" customHeight="1">
      <c r="A17" s="16"/>
      <c r="B17" s="84" t="s">
        <v>129</v>
      </c>
      <c r="C17" s="85">
        <v>1</v>
      </c>
      <c r="D17" s="86">
        <f>(29/2)</f>
        <v>14.5</v>
      </c>
      <c r="E17" s="8">
        <f>D17*C17</f>
        <v>14.5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.75" customHeight="1">
      <c r="A18" s="16"/>
      <c r="B18" s="131" t="s">
        <v>126</v>
      </c>
      <c r="C18" s="110"/>
      <c r="D18" s="107"/>
      <c r="E18" s="87">
        <f>SUM(E13:E17)</f>
        <v>185.33333333333334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6.5" customHeight="1">
      <c r="A19" s="16"/>
      <c r="B19" s="132" t="s">
        <v>127</v>
      </c>
      <c r="C19" s="133"/>
      <c r="D19" s="104"/>
      <c r="E19" s="88">
        <f>E18/6</f>
        <v>30.888888888888889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.7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130" t="s">
        <v>130</v>
      </c>
      <c r="C22" s="96"/>
      <c r="D22" s="96"/>
      <c r="E22" s="9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81" t="s">
        <v>31</v>
      </c>
      <c r="C23" s="82" t="s">
        <v>115</v>
      </c>
      <c r="D23" s="82" t="s">
        <v>116</v>
      </c>
      <c r="E23" s="83" t="s">
        <v>117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84" t="s">
        <v>131</v>
      </c>
      <c r="C24" s="85">
        <v>1</v>
      </c>
      <c r="D24" s="7">
        <v>15</v>
      </c>
      <c r="E24" s="8">
        <f>C24*D24</f>
        <v>15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31" t="s">
        <v>126</v>
      </c>
      <c r="C25" s="110"/>
      <c r="D25" s="107"/>
      <c r="E25" s="87">
        <f>SUM(E24)</f>
        <v>15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6.5" customHeight="1">
      <c r="A26" s="16"/>
      <c r="B26" s="132" t="s">
        <v>127</v>
      </c>
      <c r="C26" s="133"/>
      <c r="D26" s="104"/>
      <c r="E26" s="88">
        <f>E25/6</f>
        <v>2.5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 customHeight="1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 customHeight="1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 customHeight="1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 customHeight="1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 customHeight="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 customHeight="1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</sheetData>
  <mergeCells count="10">
    <mergeCell ref="B22:E22"/>
    <mergeCell ref="B25:D25"/>
    <mergeCell ref="B26:D26"/>
    <mergeCell ref="B1:D1"/>
    <mergeCell ref="B2:E2"/>
    <mergeCell ref="B12:D12"/>
    <mergeCell ref="B13:D13"/>
    <mergeCell ref="B15:E15"/>
    <mergeCell ref="B18:D18"/>
    <mergeCell ref="B19:D1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Proposta Comercial</vt:lpstr>
      <vt:lpstr>VIGILANTE DESARMADO 44H</vt:lpstr>
      <vt:lpstr>VIGILANTE DESARMADO 15H</vt:lpstr>
      <vt:lpstr>Salários e Benefícios</vt:lpstr>
      <vt:lpstr>Memória de Cálculo - Uniformes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Guimarães Giusto</dc:creator>
  <cp:lastModifiedBy>Sandra</cp:lastModifiedBy>
  <cp:lastPrinted>2025-08-21T18:55:44Z</cp:lastPrinted>
  <dcterms:created xsi:type="dcterms:W3CDTF">2006-09-16T00:00:00Z</dcterms:created>
  <dcterms:modified xsi:type="dcterms:W3CDTF">2025-08-21T18:57:37Z</dcterms:modified>
</cp:coreProperties>
</file>